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da11903\Nextcloud\ZG Nachhaltigkeit\!004_Betriebliches NM\B06_Klimaanpassung\Leitfaden KLA für Hochschulen\"/>
    </mc:Choice>
  </mc:AlternateContent>
  <xr:revisionPtr revIDLastSave="0" documentId="13_ncr:1_{DE4227D1-1A3E-4B75-ABC4-CDB1BAA3D142}" xr6:coauthVersionLast="47" xr6:coauthVersionMax="47" xr10:uidLastSave="{00000000-0000-0000-0000-000000000000}"/>
  <bookViews>
    <workbookView xWindow="-110" yWindow="-110" windowWidth="19420" windowHeight="11500" activeTab="3" xr2:uid="{00000000-000D-0000-FFFF-FFFF00000000}"/>
  </bookViews>
  <sheets>
    <sheet name="Hier gehts los!" sheetId="21" r:id="rId1"/>
    <sheet name="1. Standorte" sheetId="5" r:id="rId2"/>
    <sheet name="2. Indikatorenübersicht" sheetId="2" r:id="rId3"/>
    <sheet name="3. Überwärmungspotenzial" sheetId="3" r:id="rId4"/>
    <sheet name="4. Versiegelungsgrad" sheetId="4" r:id="rId5"/>
    <sheet name="4.1 Versiegelungsgrad ermitteln" sheetId="22" r:id="rId6"/>
    <sheet name="4.2 Dezentrale RWB" sheetId="29" r:id="rId7"/>
    <sheet name="5.Verschattung durch Bäume" sheetId="6" r:id="rId8"/>
    <sheet name="5.1 Verschattungsgrad ermitteln" sheetId="23" r:id="rId9"/>
    <sheet name="6. Baumvitalität" sheetId="7" r:id="rId10"/>
    <sheet name="6.1 Baumvitatlität ermitteln" sheetId="24" r:id="rId11"/>
    <sheet name="7. Baumdichte Grünflächen" sheetId="8" r:id="rId12"/>
    <sheet name="7.1 Baumdichte ermitteln" sheetId="25" r:id="rId13"/>
    <sheet name="8. Regenwasserspeichervolumen" sheetId="18" r:id="rId14"/>
    <sheet name="8.1 RWSV ermitteln" sheetId="26" r:id="rId15"/>
    <sheet name="9. Bewässerungssystem" sheetId="19" r:id="rId16"/>
    <sheet name="9.1 BWS ermitteln" sheetId="27" r:id="rId17"/>
    <sheet name="10. Campusentwicklung" sheetId="9" r:id="rId18"/>
    <sheet name="11. Eigentum" sheetId="11" r:id="rId19"/>
    <sheet name="12. Denkmalschutz" sheetId="12" r:id="rId20"/>
    <sheet name="13. Nutzung" sheetId="14" r:id="rId21"/>
    <sheet name="13.1 Nutzung ermitteln" sheetId="28" r:id="rId22"/>
    <sheet name="14. zukünftige Nutzung" sheetId="16" r:id="rId23"/>
    <sheet name="15. Ergebnissübersicht" sheetId="15" r:id="rId24"/>
    <sheet name="15.1 Standorte Handlungsbedarf" sheetId="1" r:id="rId25"/>
    <sheet name="15.2 Standorte Anpassungspot" sheetId="10"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5" l="1"/>
  <c r="E2" i="15"/>
  <c r="D2" i="15"/>
  <c r="F9" i="16"/>
  <c r="F10" i="16"/>
  <c r="F11" i="16"/>
  <c r="F12" i="16"/>
  <c r="F13" i="16"/>
  <c r="F14" i="16"/>
  <c r="F15" i="16"/>
  <c r="F16" i="16"/>
  <c r="E9" i="16"/>
  <c r="E10" i="16"/>
  <c r="E11" i="16"/>
  <c r="E12" i="16"/>
  <c r="E13" i="16"/>
  <c r="E14" i="16"/>
  <c r="E15" i="16"/>
  <c r="E16" i="16"/>
  <c r="D9" i="16"/>
  <c r="D10" i="16"/>
  <c r="D11" i="16"/>
  <c r="D12" i="16"/>
  <c r="D13" i="16"/>
  <c r="D14" i="16"/>
  <c r="D15" i="16"/>
  <c r="D16" i="16"/>
  <c r="F9" i="14"/>
  <c r="F10" i="14"/>
  <c r="F11" i="14"/>
  <c r="F12" i="14"/>
  <c r="F13" i="14"/>
  <c r="F14" i="14"/>
  <c r="F15" i="14"/>
  <c r="F16" i="14"/>
  <c r="E9" i="14"/>
  <c r="E10" i="14"/>
  <c r="E11" i="14"/>
  <c r="E12" i="14"/>
  <c r="E13" i="14"/>
  <c r="E14" i="14"/>
  <c r="E15" i="14"/>
  <c r="E16" i="14"/>
  <c r="D9" i="14"/>
  <c r="D10" i="14"/>
  <c r="D11" i="14"/>
  <c r="D12" i="14"/>
  <c r="D13" i="14"/>
  <c r="D14" i="14"/>
  <c r="D15" i="14"/>
  <c r="D16" i="14"/>
  <c r="G9" i="12"/>
  <c r="G10" i="12"/>
  <c r="G11" i="12"/>
  <c r="G12" i="12"/>
  <c r="G13" i="12"/>
  <c r="G14" i="12"/>
  <c r="G15" i="12"/>
  <c r="G16" i="12"/>
  <c r="G9" i="11"/>
  <c r="G10" i="11"/>
  <c r="G11" i="11"/>
  <c r="G12" i="11"/>
  <c r="G13" i="11"/>
  <c r="G14" i="11"/>
  <c r="G15" i="11"/>
  <c r="G16" i="11"/>
  <c r="G9" i="9"/>
  <c r="G10" i="9"/>
  <c r="G11" i="9"/>
  <c r="G12" i="9"/>
  <c r="G13" i="9"/>
  <c r="G14" i="9"/>
  <c r="G15" i="9"/>
  <c r="G16" i="9"/>
  <c r="F9" i="19"/>
  <c r="F10" i="19"/>
  <c r="F11" i="19"/>
  <c r="F12" i="19"/>
  <c r="F13" i="19"/>
  <c r="F14" i="19"/>
  <c r="F15" i="19"/>
  <c r="F16" i="19"/>
  <c r="F9" i="18"/>
  <c r="F10" i="18"/>
  <c r="F11" i="18"/>
  <c r="F12" i="18"/>
  <c r="F13" i="18"/>
  <c r="F14" i="18"/>
  <c r="F15" i="18"/>
  <c r="F16" i="18"/>
  <c r="B17" i="8"/>
  <c r="G9" i="8"/>
  <c r="G10" i="8"/>
  <c r="G11" i="8"/>
  <c r="G12" i="8"/>
  <c r="G13" i="8"/>
  <c r="G14" i="8"/>
  <c r="G15" i="8"/>
  <c r="G16" i="8"/>
  <c r="G17" i="8"/>
  <c r="F9" i="7"/>
  <c r="F10" i="7"/>
  <c r="F11" i="7"/>
  <c r="F12" i="7"/>
  <c r="F13" i="7"/>
  <c r="F14" i="7"/>
  <c r="F15" i="7"/>
  <c r="F16" i="7"/>
  <c r="D9" i="7"/>
  <c r="D10" i="7"/>
  <c r="D11" i="7"/>
  <c r="D12" i="7"/>
  <c r="D13" i="7"/>
  <c r="D14" i="7"/>
  <c r="D15" i="7"/>
  <c r="D16" i="7"/>
  <c r="B17" i="6"/>
  <c r="D9" i="6"/>
  <c r="D10" i="6"/>
  <c r="D11" i="6"/>
  <c r="D12" i="6"/>
  <c r="D13" i="6"/>
  <c r="D14" i="6"/>
  <c r="D15" i="6"/>
  <c r="D16" i="6"/>
  <c r="D17" i="6"/>
  <c r="B17" i="4"/>
  <c r="G9" i="4"/>
  <c r="G10" i="4"/>
  <c r="G11" i="4"/>
  <c r="G12" i="4"/>
  <c r="G13" i="4"/>
  <c r="G14" i="4"/>
  <c r="G15" i="4"/>
  <c r="G16" i="4"/>
  <c r="G17" i="4"/>
  <c r="F9" i="4"/>
  <c r="F10" i="4"/>
  <c r="F11" i="4"/>
  <c r="F12" i="4"/>
  <c r="F13" i="4"/>
  <c r="F14" i="4"/>
  <c r="F15" i="4"/>
  <c r="F16" i="4"/>
  <c r="F17" i="4"/>
  <c r="A12" i="3"/>
  <c r="A10" i="3"/>
  <c r="A11" i="3"/>
  <c r="A9" i="3"/>
  <c r="D9" i="3"/>
  <c r="D10" i="3"/>
  <c r="D11" i="3"/>
  <c r="D12" i="3"/>
  <c r="D13" i="3"/>
  <c r="D14" i="3"/>
  <c r="D15" i="3"/>
  <c r="D16" i="3"/>
  <c r="D17" i="3"/>
  <c r="D9" i="4"/>
  <c r="D10" i="4"/>
  <c r="D11" i="4"/>
  <c r="D12" i="4"/>
  <c r="D13" i="4"/>
  <c r="D14" i="4"/>
  <c r="D15" i="4"/>
  <c r="D16" i="4"/>
  <c r="D17" i="4"/>
  <c r="A12" i="4"/>
  <c r="A13" i="4"/>
  <c r="A14" i="4"/>
  <c r="A15" i="4"/>
  <c r="A16" i="4"/>
  <c r="A13" i="3"/>
  <c r="A14" i="3"/>
  <c r="A15" i="3"/>
  <c r="A16" i="3"/>
  <c r="A17" i="3"/>
  <c r="A3" i="15"/>
  <c r="A4" i="15"/>
  <c r="A5" i="15"/>
  <c r="A6" i="15"/>
  <c r="A7" i="15"/>
  <c r="A8" i="15"/>
  <c r="A9" i="15"/>
  <c r="A10" i="15"/>
  <c r="A2" i="15"/>
  <c r="A16" i="19" l="1"/>
  <c r="A15" i="19"/>
  <c r="A14" i="19"/>
  <c r="A13" i="19"/>
  <c r="A12" i="19"/>
  <c r="A11" i="19"/>
  <c r="A10" i="19"/>
  <c r="A9" i="19"/>
  <c r="A16" i="18"/>
  <c r="A15" i="18"/>
  <c r="A14" i="18"/>
  <c r="A13" i="18"/>
  <c r="A12" i="18"/>
  <c r="A11" i="18"/>
  <c r="A10" i="18"/>
  <c r="A9" i="18"/>
  <c r="A16" i="16" l="1"/>
  <c r="A15" i="16"/>
  <c r="A14" i="16"/>
  <c r="A13" i="16"/>
  <c r="A12" i="16"/>
  <c r="A11" i="16"/>
  <c r="A10" i="16"/>
  <c r="A9" i="16"/>
  <c r="A16" i="14" l="1"/>
  <c r="A15" i="14"/>
  <c r="A14" i="14"/>
  <c r="A13" i="14"/>
  <c r="A12" i="14"/>
  <c r="A11" i="14"/>
  <c r="A10" i="14"/>
  <c r="A9" i="14"/>
  <c r="A16" i="12"/>
  <c r="A15" i="12"/>
  <c r="A14" i="12"/>
  <c r="A13" i="12"/>
  <c r="A12" i="12"/>
  <c r="A11" i="12"/>
  <c r="A10" i="12"/>
  <c r="A9" i="12"/>
  <c r="A16" i="11"/>
  <c r="A15" i="11"/>
  <c r="A14" i="11"/>
  <c r="A13" i="11"/>
  <c r="A12" i="11"/>
  <c r="A11" i="11"/>
  <c r="A10" i="11"/>
  <c r="A9" i="11"/>
  <c r="A12" i="10" l="1"/>
  <c r="A11" i="10"/>
  <c r="A10" i="10"/>
  <c r="A9" i="10"/>
  <c r="A8" i="10"/>
  <c r="A7" i="10"/>
  <c r="A6" i="10"/>
  <c r="A5" i="10"/>
  <c r="F9" i="10" l="1"/>
  <c r="E9" i="10"/>
  <c r="E11" i="10"/>
  <c r="F11" i="10"/>
  <c r="F10" i="10"/>
  <c r="E10" i="10"/>
  <c r="F12" i="10"/>
  <c r="E12" i="10"/>
  <c r="C5" i="10"/>
  <c r="E5" i="10"/>
  <c r="F5" i="10"/>
  <c r="E6" i="10"/>
  <c r="F6" i="10"/>
  <c r="E7" i="10"/>
  <c r="F7" i="10"/>
  <c r="E8" i="10"/>
  <c r="F8" i="10"/>
  <c r="A16" i="9"/>
  <c r="A15" i="9"/>
  <c r="A14" i="9"/>
  <c r="A13" i="9"/>
  <c r="A12" i="9"/>
  <c r="A11" i="9"/>
  <c r="A10" i="9"/>
  <c r="A9" i="9"/>
  <c r="A16" i="8"/>
  <c r="A15" i="8"/>
  <c r="A14" i="8"/>
  <c r="A13" i="8"/>
  <c r="A12" i="8"/>
  <c r="A11" i="8"/>
  <c r="A10" i="8"/>
  <c r="C6" i="10" s="1"/>
  <c r="A9" i="8"/>
  <c r="A16" i="7"/>
  <c r="A15" i="7"/>
  <c r="A14" i="7"/>
  <c r="A13" i="7"/>
  <c r="A12" i="7"/>
  <c r="A11" i="7"/>
  <c r="A10" i="7"/>
  <c r="A9" i="7"/>
  <c r="A16" i="6"/>
  <c r="A15" i="6"/>
  <c r="A14" i="6"/>
  <c r="A13" i="6"/>
  <c r="A12" i="6"/>
  <c r="A11" i="6"/>
  <c r="A10" i="6"/>
  <c r="A9" i="6"/>
  <c r="D9" i="10" l="1"/>
  <c r="C7" i="10"/>
  <c r="C12" i="10"/>
  <c r="D5" i="10"/>
  <c r="C10" i="10"/>
  <c r="C11" i="10"/>
  <c r="C8" i="10"/>
  <c r="C9" i="10"/>
  <c r="D10" i="10"/>
  <c r="D8" i="10"/>
  <c r="D7" i="10"/>
  <c r="D11" i="10"/>
  <c r="D12" i="10"/>
  <c r="D6" i="10"/>
  <c r="A8" i="1"/>
  <c r="A9" i="1"/>
  <c r="A10" i="1"/>
  <c r="D10" i="1" s="1"/>
  <c r="A11" i="1"/>
  <c r="A12" i="1"/>
  <c r="A7" i="1"/>
  <c r="A11" i="4"/>
  <c r="A10" i="4"/>
  <c r="A9" i="4"/>
  <c r="A6" i="1"/>
  <c r="A5" i="1"/>
  <c r="H5" i="1" s="1"/>
  <c r="E10" i="15" l="1"/>
  <c r="D4" i="15"/>
  <c r="D5" i="15"/>
  <c r="D6" i="15"/>
  <c r="E4" i="15"/>
  <c r="D7" i="15"/>
  <c r="E5" i="15"/>
  <c r="D8" i="15"/>
  <c r="E6" i="15"/>
  <c r="D9" i="15"/>
  <c r="E7" i="15"/>
  <c r="D10" i="15"/>
  <c r="E8" i="15"/>
  <c r="E9" i="15"/>
  <c r="E3" i="15"/>
  <c r="D3" i="15"/>
  <c r="U9" i="1"/>
  <c r="T9" i="1"/>
  <c r="X9" i="1"/>
  <c r="U8" i="1"/>
  <c r="T8" i="1"/>
  <c r="X8" i="1"/>
  <c r="U12" i="1"/>
  <c r="T12" i="1"/>
  <c r="X12" i="1"/>
  <c r="U11" i="1"/>
  <c r="T11" i="1"/>
  <c r="X11" i="1"/>
  <c r="U10" i="1"/>
  <c r="T10" i="1"/>
  <c r="X10" i="1"/>
  <c r="T7" i="1"/>
  <c r="U7" i="1"/>
  <c r="X7" i="1"/>
  <c r="C10" i="1"/>
  <c r="T6" i="1"/>
  <c r="U6" i="1"/>
  <c r="X6" i="1"/>
  <c r="U5" i="1"/>
  <c r="T5" i="1"/>
  <c r="X5" i="1"/>
  <c r="B6" i="10"/>
  <c r="G6" i="10" s="1"/>
  <c r="H3" i="15" s="1"/>
  <c r="B11" i="10"/>
  <c r="G11" i="10" s="1"/>
  <c r="H8" i="15" s="1"/>
  <c r="B8" i="10"/>
  <c r="G8" i="10" s="1"/>
  <c r="H5" i="15" s="1"/>
  <c r="B7" i="10"/>
  <c r="G7" i="10" s="1"/>
  <c r="H4" i="15" s="1"/>
  <c r="B9" i="10"/>
  <c r="G9" i="10" s="1"/>
  <c r="H6" i="15" s="1"/>
  <c r="B5" i="10"/>
  <c r="G5" i="10" s="1"/>
  <c r="H2" i="15" s="1"/>
  <c r="B10" i="10"/>
  <c r="G10" i="10" s="1"/>
  <c r="H7" i="15" s="1"/>
  <c r="B12" i="10"/>
  <c r="G12" i="10" s="1"/>
  <c r="H9" i="15" s="1"/>
  <c r="O9" i="1"/>
  <c r="O5" i="1"/>
  <c r="O8" i="1"/>
  <c r="O6" i="1"/>
  <c r="O7" i="1"/>
  <c r="O12" i="1"/>
  <c r="O10" i="1"/>
  <c r="O11" i="1"/>
  <c r="W8" i="1"/>
  <c r="H8" i="1"/>
  <c r="W5" i="1"/>
  <c r="W6" i="1"/>
  <c r="H6" i="1"/>
  <c r="W7" i="1"/>
  <c r="H7" i="1"/>
  <c r="W12" i="1"/>
  <c r="H12" i="1"/>
  <c r="W11" i="1"/>
  <c r="H11" i="1"/>
  <c r="W10" i="1"/>
  <c r="H10" i="1"/>
  <c r="W9" i="1"/>
  <c r="H9" i="1"/>
  <c r="G12" i="1"/>
  <c r="N12" i="1"/>
  <c r="G10" i="1"/>
  <c r="N10" i="1"/>
  <c r="G5" i="1"/>
  <c r="N5" i="1"/>
  <c r="G8" i="1"/>
  <c r="N8" i="1"/>
  <c r="G7" i="1"/>
  <c r="N7" i="1"/>
  <c r="G11" i="1"/>
  <c r="N11" i="1"/>
  <c r="G9" i="1"/>
  <c r="N9" i="1"/>
  <c r="G6" i="1"/>
  <c r="N6" i="1"/>
  <c r="R8" i="1"/>
  <c r="R7" i="1"/>
  <c r="R12" i="1"/>
  <c r="R11" i="1"/>
  <c r="S9" i="1"/>
  <c r="B5" i="1"/>
  <c r="R5" i="1"/>
  <c r="B6" i="1"/>
  <c r="R6" i="1"/>
  <c r="S8" i="1"/>
  <c r="S12" i="1"/>
  <c r="S6" i="1"/>
  <c r="S11" i="1"/>
  <c r="S7" i="1"/>
  <c r="B10" i="1"/>
  <c r="R10" i="1"/>
  <c r="B9" i="1"/>
  <c r="R9" i="1"/>
  <c r="S10" i="1"/>
  <c r="S5" i="1"/>
  <c r="K12" i="1"/>
  <c r="M12" i="1" s="1"/>
  <c r="E12" i="1"/>
  <c r="B7" i="1"/>
  <c r="K7" i="1"/>
  <c r="M7" i="1" s="1"/>
  <c r="E7" i="1"/>
  <c r="D5" i="1"/>
  <c r="K5" i="1"/>
  <c r="M5" i="1" s="1"/>
  <c r="E5" i="1"/>
  <c r="E10" i="1"/>
  <c r="K10" i="1"/>
  <c r="M10" i="1" s="1"/>
  <c r="B12" i="1"/>
  <c r="E9" i="1"/>
  <c r="K9" i="1"/>
  <c r="M9" i="1" s="1"/>
  <c r="E8" i="1"/>
  <c r="K8" i="1"/>
  <c r="M8" i="1" s="1"/>
  <c r="D6" i="1"/>
  <c r="K6" i="1"/>
  <c r="M6" i="1" s="1"/>
  <c r="E6" i="1"/>
  <c r="B11" i="1"/>
  <c r="K11" i="1"/>
  <c r="M11" i="1" s="1"/>
  <c r="E11" i="1"/>
  <c r="C5" i="1"/>
  <c r="B8" i="1"/>
  <c r="C6" i="1"/>
  <c r="C8" i="1"/>
  <c r="C9" i="1"/>
  <c r="C7" i="1"/>
  <c r="C11" i="1"/>
  <c r="C12" i="1"/>
  <c r="Q12" i="1" l="1"/>
  <c r="Q9" i="1"/>
  <c r="Q11" i="1"/>
  <c r="Q8" i="1"/>
  <c r="Q5" i="1"/>
  <c r="Q7" i="1"/>
  <c r="P6" i="1"/>
  <c r="Q6" i="1"/>
  <c r="P10" i="1"/>
  <c r="Q10" i="1"/>
  <c r="P7" i="1"/>
  <c r="V6" i="1"/>
  <c r="P8" i="1"/>
  <c r="V5" i="1"/>
  <c r="P9" i="1"/>
  <c r="P5" i="1"/>
  <c r="P12" i="1"/>
  <c r="V7" i="1"/>
  <c r="V8" i="1"/>
  <c r="P11" i="1"/>
  <c r="V9" i="1"/>
  <c r="V11" i="1"/>
  <c r="F5" i="1"/>
  <c r="V12" i="1"/>
  <c r="F6" i="1"/>
  <c r="V10" i="1"/>
  <c r="D7" i="1"/>
  <c r="F7" i="1" s="1"/>
  <c r="D9" i="1"/>
  <c r="F9" i="1" s="1"/>
  <c r="D11" i="1"/>
  <c r="F11" i="1" s="1"/>
  <c r="D12" i="1"/>
  <c r="F12" i="1" s="1"/>
  <c r="D8" i="1"/>
  <c r="F8" i="1" s="1"/>
  <c r="F10" i="1"/>
  <c r="I11" i="1" l="1"/>
  <c r="J11" i="1"/>
  <c r="Z10" i="1"/>
  <c r="Z12" i="1"/>
  <c r="Z5" i="1"/>
  <c r="G2" i="15" s="1"/>
  <c r="Z9" i="1"/>
  <c r="Z8" i="1"/>
  <c r="Z7" i="1"/>
  <c r="G4" i="15" s="1"/>
  <c r="Z11" i="1"/>
  <c r="Z6" i="1"/>
  <c r="G3" i="15" s="1"/>
  <c r="I12" i="1"/>
  <c r="J12" i="1"/>
  <c r="I7" i="1"/>
  <c r="B4" i="15" s="1"/>
  <c r="J7" i="1"/>
  <c r="C4" i="15" s="1"/>
  <c r="I10" i="1"/>
  <c r="J10" i="1"/>
  <c r="I5" i="1"/>
  <c r="B2" i="15" s="1"/>
  <c r="J5" i="1"/>
  <c r="C2" i="15" s="1"/>
  <c r="I8" i="1"/>
  <c r="J8" i="1"/>
  <c r="I9" i="1"/>
  <c r="J9" i="1"/>
  <c r="I6" i="1"/>
  <c r="B3" i="15" s="1"/>
  <c r="J6" i="1"/>
  <c r="C3" i="15" s="1"/>
  <c r="Y6" i="1"/>
  <c r="F3" i="15" s="1"/>
  <c r="Y8" i="1"/>
  <c r="Y10" i="1"/>
  <c r="Y12" i="1"/>
  <c r="Y11" i="1"/>
  <c r="Y5" i="1"/>
  <c r="F2" i="15" s="1"/>
  <c r="Y7" i="1"/>
  <c r="F4" i="15" s="1"/>
  <c r="Y9" i="1"/>
  <c r="C5" i="15" l="1"/>
  <c r="C6" i="15"/>
  <c r="C7" i="15"/>
  <c r="C8" i="15"/>
  <c r="C9" i="15"/>
  <c r="C10" i="15"/>
  <c r="B8" i="15"/>
  <c r="B9" i="15"/>
  <c r="B10" i="15"/>
  <c r="B5" i="15"/>
  <c r="B6" i="15"/>
  <c r="B7" i="15"/>
  <c r="G5" i="15"/>
  <c r="G6" i="15"/>
  <c r="G7" i="15"/>
  <c r="G8" i="15"/>
  <c r="G9" i="15"/>
  <c r="G10" i="15"/>
  <c r="F8" i="15"/>
  <c r="F9" i="15"/>
  <c r="F10" i="15"/>
  <c r="F5" i="15"/>
  <c r="F6" i="15"/>
  <c r="F7" i="15"/>
</calcChain>
</file>

<file path=xl/sharedStrings.xml><?xml version="1.0" encoding="utf-8"?>
<sst xmlns="http://schemas.openxmlformats.org/spreadsheetml/2006/main" count="674" uniqueCount="333">
  <si>
    <t>Hitze</t>
  </si>
  <si>
    <t>Dürre</t>
  </si>
  <si>
    <t>Anpassungspotenzial</t>
  </si>
  <si>
    <t>Überwärmungspotenzial</t>
  </si>
  <si>
    <t>Versieglungsgrad</t>
  </si>
  <si>
    <t>Campusentwicklung</t>
  </si>
  <si>
    <t>Spalte1</t>
  </si>
  <si>
    <t>Ja</t>
  </si>
  <si>
    <t>Nein</t>
  </si>
  <si>
    <t>Verschattungsgrad</t>
  </si>
  <si>
    <t>Starkregen</t>
  </si>
  <si>
    <t>Versieglungsgrad2</t>
  </si>
  <si>
    <t>Gesamt Dürre</t>
  </si>
  <si>
    <t>Spalte2</t>
  </si>
  <si>
    <t>Gesamt Starkregen</t>
  </si>
  <si>
    <t>Überwärmungspotenzial H</t>
  </si>
  <si>
    <t>Standort</t>
  </si>
  <si>
    <t>Messwert</t>
  </si>
  <si>
    <t>starke Überwärmung</t>
  </si>
  <si>
    <t>Max</t>
  </si>
  <si>
    <t>Versieglungsstufe</t>
  </si>
  <si>
    <t>Betroffenheit Hitze</t>
  </si>
  <si>
    <t>A</t>
  </si>
  <si>
    <t>B</t>
  </si>
  <si>
    <t>C</t>
  </si>
  <si>
    <t>D</t>
  </si>
  <si>
    <t>E</t>
  </si>
  <si>
    <t>Spalte3</t>
  </si>
  <si>
    <t>Überwärmungspotential nach Klimafunktionskarte</t>
  </si>
  <si>
    <t>Frisch- und Kaltluftentstehungsgebiete</t>
  </si>
  <si>
    <t>Misch- und Übergangsklimate</t>
  </si>
  <si>
    <t>Überwärmungspotential</t>
  </si>
  <si>
    <t>Moderate Überwärmung</t>
  </si>
  <si>
    <t>Überwärmungsstufe</t>
  </si>
  <si>
    <t>&lt;10%</t>
  </si>
  <si>
    <t>Verschattungsgrad durch Bäume</t>
  </si>
  <si>
    <t>10-30%</t>
  </si>
  <si>
    <t>31-50%</t>
  </si>
  <si>
    <t>51-70%</t>
  </si>
  <si>
    <t>Betroffenheit Starkregen</t>
  </si>
  <si>
    <t>Betroffenheit Dürre</t>
  </si>
  <si>
    <t xml:space="preserve">Mittelwert Baumvitalität </t>
  </si>
  <si>
    <t>Vitalitätsstufe</t>
  </si>
  <si>
    <t>0,1-0,8</t>
  </si>
  <si>
    <t>0,81-1,6</t>
  </si>
  <si>
    <t>1,61-2,4</t>
  </si>
  <si>
    <t>2,4-3</t>
  </si>
  <si>
    <t>Betroffenheit von Dürre</t>
  </si>
  <si>
    <t>Baumvitalität</t>
  </si>
  <si>
    <t>Stufe</t>
  </si>
  <si>
    <t>Campusentwicklung Baumaßnahmen</t>
  </si>
  <si>
    <t>In den nächsten 5 Jahren</t>
  </si>
  <si>
    <t>in 5-10 Jahren</t>
  </si>
  <si>
    <t>in 11-20 Jahren</t>
  </si>
  <si>
    <t>in 21-30 Jahren</t>
  </si>
  <si>
    <t>keine Baumaßnahmen geplant</t>
  </si>
  <si>
    <t>Anpassungspotential</t>
  </si>
  <si>
    <t>&lt;0,005</t>
  </si>
  <si>
    <t>0,005-0.01</t>
  </si>
  <si>
    <t>0,011-0,015</t>
  </si>
  <si>
    <t>0,016-0,2</t>
  </si>
  <si>
    <t>&gt;0,02</t>
  </si>
  <si>
    <t>Baum/ m² Grünfläche</t>
  </si>
  <si>
    <t>Gesamt Betroffenheit Hitze</t>
  </si>
  <si>
    <t>Versiegelung</t>
  </si>
  <si>
    <t>Baumvitalität2</t>
  </si>
  <si>
    <t>Bewässerungssystem</t>
  </si>
  <si>
    <t>Mittelwert</t>
  </si>
  <si>
    <t>Betroffenheit Hitz</t>
  </si>
  <si>
    <t>Anpassungsfähigkeit</t>
  </si>
  <si>
    <t>Versiegelungsgrad</t>
  </si>
  <si>
    <t>Baumdichte/Grünfläche</t>
  </si>
  <si>
    <t>Eigentumsstruktur</t>
  </si>
  <si>
    <t>Denkmalschutz</t>
  </si>
  <si>
    <t>99-75%</t>
  </si>
  <si>
    <t>75-50%</t>
  </si>
  <si>
    <t>&lt;50%</t>
  </si>
  <si>
    <t>Eigentumsanteil</t>
  </si>
  <si>
    <t>Gesamt</t>
  </si>
  <si>
    <t>nichts</t>
  </si>
  <si>
    <t>einzelne Teile</t>
  </si>
  <si>
    <t>die Hälfte</t>
  </si>
  <si>
    <t>größtenteils</t>
  </si>
  <si>
    <t>alles</t>
  </si>
  <si>
    <t>Denkmalschutzanteil</t>
  </si>
  <si>
    <t>Denkmalschutzsanteil</t>
  </si>
  <si>
    <t>Nutzung</t>
  </si>
  <si>
    <t>11-20%</t>
  </si>
  <si>
    <t>21-30%</t>
  </si>
  <si>
    <t>31-40%</t>
  </si>
  <si>
    <t>&gt;40%</t>
  </si>
  <si>
    <t>Nutzungsfaktor</t>
  </si>
  <si>
    <t>Nutzungsfaktor2</t>
  </si>
  <si>
    <t>Nutzungsfaktor3</t>
  </si>
  <si>
    <t xml:space="preserve">Baumdichte Grünfläche </t>
  </si>
  <si>
    <t>Nutzungsfaktor 2030</t>
  </si>
  <si>
    <t>Nutzungsfaktor 20302</t>
  </si>
  <si>
    <t>Nutzungsfaktor2030</t>
  </si>
  <si>
    <t>Indikator</t>
  </si>
  <si>
    <t>Wasserrückhaltevolumen</t>
  </si>
  <si>
    <t>Regenwasserspeichervolumen</t>
  </si>
  <si>
    <t>Gedeckter Wasserbedarf durch Regenwasser</t>
  </si>
  <si>
    <t>100-81%</t>
  </si>
  <si>
    <t>80-61%</t>
  </si>
  <si>
    <t>60-41%</t>
  </si>
  <si>
    <t>40-21%</t>
  </si>
  <si>
    <t>20-0%</t>
  </si>
  <si>
    <t>100-75%</t>
  </si>
  <si>
    <t>74-50%</t>
  </si>
  <si>
    <t>49-25%</t>
  </si>
  <si>
    <t>&lt;25%</t>
  </si>
  <si>
    <t>Regenwasserspeicher</t>
  </si>
  <si>
    <t>Bewässerung</t>
  </si>
  <si>
    <t>Wasserbilanz</t>
  </si>
  <si>
    <t>Ja*</t>
  </si>
  <si>
    <t>Standort A</t>
  </si>
  <si>
    <t>Standort B</t>
  </si>
  <si>
    <t>Standort C</t>
  </si>
  <si>
    <t>Messwert UND Versiegelungsstufe müssen händisch eingegeben werden. Passiert nicht automatisch!</t>
  </si>
  <si>
    <t>Messwert UND Verschattungsstufe müssen händisch eingegeben werden. Passiert nicht automatisch!</t>
  </si>
  <si>
    <t>Messwert UND Vitalitätsstufe müssen händisch eingegeben werden. Passiert nicht automatisch!</t>
  </si>
  <si>
    <t>Bebaumungsstufe</t>
  </si>
  <si>
    <t>Messwert UND Bebaumungsstufe müssen händisch eingegeben werden. Passiert nicht automatisch!</t>
  </si>
  <si>
    <t>Einstufung</t>
  </si>
  <si>
    <t>Messwert UND Einstufung müssen händisch eingegeben werden. Passiert nicht automatisch!</t>
  </si>
  <si>
    <t>Betroffenheit von Starkregen bei zukünftiger Nutzung</t>
  </si>
  <si>
    <t>Betroffenheit von Starkregen aktuell</t>
  </si>
  <si>
    <t>Hier muss nichts eingegeben werden. Hier erscheinen Ergebnisse.</t>
  </si>
  <si>
    <t>Exceltool Klimaanpassung Analyse Freiflächen</t>
  </si>
  <si>
    <t>Hallo! Dieses Exceltool soll dabei helfen, einzuschätzen, wie gefährdet Außenflächen von Klimawandelfolgen sind und wie groß ihr Anpassungspotential ist. Es kann unter anderem dabei helfen eine Priorisierung vorzunehmen, in dem verschiedene Standorte miteinander verglichen werden.</t>
  </si>
  <si>
    <t>Befestigungstyp</t>
  </si>
  <si>
    <t>Versiegelungsfaktor</t>
  </si>
  <si>
    <t>Grünflächen</t>
  </si>
  <si>
    <t>Schüttgut</t>
  </si>
  <si>
    <t>Fugenoffenen Pflaster (weit)</t>
  </si>
  <si>
    <t>Rasenfugenpflaster</t>
  </si>
  <si>
    <t>Fugenoffenes Pflaster (eng)</t>
  </si>
  <si>
    <t>Wassergebunden Decke</t>
  </si>
  <si>
    <t>Fugenloser Belag</t>
  </si>
  <si>
    <t>Dachflächen</t>
  </si>
  <si>
    <t>Gründach (Aufbau &lt;=10cm)</t>
  </si>
  <si>
    <t>Gründach (Aufbau &gt;10cm)</t>
  </si>
  <si>
    <t>Gründach (Aufbau &gt;50cm)</t>
  </si>
  <si>
    <t>Versiegelungsgrad ermitteln</t>
  </si>
  <si>
    <t>Hintergrundwissen</t>
  </si>
  <si>
    <t>Was ist zu tun?</t>
  </si>
  <si>
    <t>Versieglungsgrad Campus = (Summe Fläche Befestigungstyp X * Versiegelungsfaktor X + Summe Fläche Befestigungstyp Y * Versiegelungsfaktor Y+ …) / Gesamtfläche Campus</t>
  </si>
  <si>
    <t>Quelle</t>
  </si>
  <si>
    <t>Wissenschaftsstadt Darmstadt 2022: Entsiegelungskataster; [https://www.gpm-webgis-13.de/geoapp/templates/ver_entsiegelung_da/pdf/faq_entsiegelung.pdf]</t>
  </si>
  <si>
    <t>Hier für den jeweiligen Standort Daten ermitteln und eintragen. Wie der Versiegelungsgrad ermittelt werden kann ist auf Blatt 4.1 zu finden.</t>
  </si>
  <si>
    <t>Bäume kühlen ihre Umgebung durch Verschattung und Transpiration. Deswegen haben sie eine große Wirkung auf die Aufenthaltsqualität am Campus. Gleichzeitig sind Sie je nach Baumart stark von den Folgen des Klimawandels betroffen, da die viele Arten nicht mit dem zu erwartenden Ausmaß an Hitze- und Dürreperioden klarkommen oder neue Schädlingsarten auftreten.</t>
  </si>
  <si>
    <t>Um die Betroffenheit der Hochschulangehörigen durch Hitze auf den Freiflächen zu ermitteln, kann der Verschattungsgrad durch den Baumbestand ermittelt. Es handelt sich hierbei um eine Annäherung. Zunächst kann über den Kronendurchmesser die Kronenfläche ermittelt. Hierbei wird vereinfacht davon ausgegangen, dass die Form der Baumkrone eines Kreises entspricht. Die so ermittelte Fläche kann als durch den Baum verschattete Fläche angenommen. Diese können pro Standort summiert und durch die Freiflächen am Standort geteilt. Dieser Wert beschreibt den Verschattungsgrad durch Bäume. Hierbei wird nicht beachtet, dass die Kronen der Bäume sich überschneiden können und dass die Kronen keinen perfekten Kreis bilden. Des Weiteren gilt diese Annäherung nur für die Mittagssonne. Die benötigen Daten dazu können meistens aus dem Baumkataster entnommen werden.</t>
  </si>
  <si>
    <t>Geringe Versiegelung (A)</t>
  </si>
  <si>
    <t>Mäßige Versiegelung (B)</t>
  </si>
  <si>
    <t>Mittlere Versiegelung (C)</t>
  </si>
  <si>
    <t>Starke Versiegelung (D)</t>
  </si>
  <si>
    <t>Sehr starke Versiegelung (E)</t>
  </si>
  <si>
    <t>Versieglungsgrad bestimmen</t>
  </si>
  <si>
    <t>Versiegelungsstufe bestimmen</t>
  </si>
  <si>
    <t>Versiegelungsgrad Standort</t>
  </si>
  <si>
    <t>Versiegelungsstufe</t>
  </si>
  <si>
    <t>10-50% (Mittelwert 30%)</t>
  </si>
  <si>
    <t>45-75% (Mittelwert 60%)</t>
  </si>
  <si>
    <t>70-90% (Mittelwert 80%)</t>
  </si>
  <si>
    <t>85-100% (Mittelwert 90%)</t>
  </si>
  <si>
    <t>Umweltbundesamt (2021); Bessere Nutzung von Entsiegelungspotenzialen zur Wiederherstellung von Bodenfunktionen und zur Klimaanpassung</t>
  </si>
  <si>
    <t>Verschattungsstufe bestimmen</t>
  </si>
  <si>
    <t>Verschattungsgrad %</t>
  </si>
  <si>
    <t>Verschattungsstufe</t>
  </si>
  <si>
    <t>&lt;10</t>
  </si>
  <si>
    <t>Sehr gering (A)</t>
  </si>
  <si>
    <t>Gering (B)</t>
  </si>
  <si>
    <t>31-50</t>
  </si>
  <si>
    <t>Mittel (C)</t>
  </si>
  <si>
    <t>51-70</t>
  </si>
  <si>
    <t>Hoch (D)</t>
  </si>
  <si>
    <t>&gt;70</t>
  </si>
  <si>
    <t>Sehr hoch (E)</t>
  </si>
  <si>
    <t>10-30</t>
  </si>
  <si>
    <t>Vorgehen selbst entwickelt</t>
  </si>
  <si>
    <t xml:space="preserve">Im Baumkataster wird die Vitalität der Bäume dokumentiert. Häufig wird in die Kategorien gut, mittel, schlecht und abgängig unterschieden. Die Bennenung kann aber auch leicht abweichen. </t>
  </si>
  <si>
    <t>Diese Kategorien werden mit den Werten 3 (gut) bis 0 (abgängig) versehen und pro Standort wird ein Mittelwert für die Baumvitalität des Standortes gebildet. Die Baumvitalität gibt Auskunft darüber wie stark der Standort bereits von den Klimawandelfolgen Hitze und Dürre betroffen ist.</t>
  </si>
  <si>
    <t>Baumvitalitässtufe bestimmen</t>
  </si>
  <si>
    <t>Mittelwert Baumvitalität</t>
  </si>
  <si>
    <t xml:space="preserve">Vitalitätsstufe </t>
  </si>
  <si>
    <t>Tot (E)</t>
  </si>
  <si>
    <t>0,1-1</t>
  </si>
  <si>
    <t>Schlecht (D)</t>
  </si>
  <si>
    <t>1,1-2</t>
  </si>
  <si>
    <t>2,1-2,4</t>
  </si>
  <si>
    <t>Gut (B)</t>
  </si>
  <si>
    <t>Sehr Gut (A)</t>
  </si>
  <si>
    <t>Hier für den jeweiligen Standort Daten ermitteln und eintragen. Wie der Verschattungsgrad ermittelt werden kann ist auf Blatt 5.1 zu finden.</t>
  </si>
  <si>
    <t>Hier für den jeweiligen Standort Daten ermitteln und eintragen. Wie der Mittelwert Baumvitalität ermittelt werden kann ist auf Blatt 6.1 zu finden.</t>
  </si>
  <si>
    <t>Was ist zu tun? Mittelwert Baumvitalität bestimmen</t>
  </si>
  <si>
    <t>Baumdichte auf Grünflächen</t>
  </si>
  <si>
    <t>Baumdichte auf Grünflächen= Anzahl der Bäume / Größe der Grünflächen [m²]</t>
  </si>
  <si>
    <t>Quelle:</t>
  </si>
  <si>
    <t>Landwirtschaftskammer Niedersachsen (2024): Schätzhilfen: Wieviel Festmeter und Bäume stehen in meinem Wald?,</t>
  </si>
  <si>
    <t>Was ist zu tun? Baumdichte bestimmen</t>
  </si>
  <si>
    <t>Baumdichte</t>
  </si>
  <si>
    <t>0,005-0,01</t>
  </si>
  <si>
    <t>0,016-00,2</t>
  </si>
  <si>
    <t>&gt;0,02 Bäume/m²</t>
  </si>
  <si>
    <t>Hier für den jeweiligen Standort Daten ermitteln und eintragen.  Wie Baumdichte ermittelt werden kann ist auf Blatt 7.1 zu finden</t>
  </si>
  <si>
    <t>Hier für den jeweiligen Standort Daten ermitteln und eintragen. Wie das Regenwasserspeichervolumen ermittelt werden kann ist auf Blatt 8.1 zu finden</t>
  </si>
  <si>
    <t xml:space="preserve">Durch den Klimawandel kann es notwendig werden die Campusgrünflächen zu bewässern. Um in Dürreperioden nicht auf wertvolles Trinkwasser zurückzugreifen, sollte dies soweit es geht aus gesammelten Regenwasser geschehen. </t>
  </si>
  <si>
    <t>Was ist zu tun? Regenwasserspeichervolumen ermitteln</t>
  </si>
  <si>
    <t>Gedeckten Bewässerungsbedarf ermitteln</t>
  </si>
  <si>
    <t>Durch Regenwasserspeicher gedeckter Bewässerungsbedarf</t>
  </si>
  <si>
    <t>Ausreichend (A)</t>
  </si>
  <si>
    <t>Fast ausreichend (B)</t>
  </si>
  <si>
    <t>Zur Hälfte ausreichend (C)</t>
  </si>
  <si>
    <t>Kaum ausreichend (D)</t>
  </si>
  <si>
    <t>Nicht ausreichend (E)</t>
  </si>
  <si>
    <t>Abdeckung Bewässerungssysteme</t>
  </si>
  <si>
    <t>Es muss erfasst werden, ob an dem Standort Bewässerungssysteme zur Grünflächenpflege vorhanden sind.</t>
  </si>
  <si>
    <t>Was ist zu tun? Bewässerungssystemermitteln</t>
  </si>
  <si>
    <t>Anteil Bewässerung durch Systeme ermitteln</t>
  </si>
  <si>
    <t>Bewässerungsstufe</t>
  </si>
  <si>
    <t>Flächendeckend automatische Bewässerung 100-75%</t>
  </si>
  <si>
    <t>Sehr hoch (A)</t>
  </si>
  <si>
    <t>Hälfte / Hälfte 74-50%</t>
  </si>
  <si>
    <t>Hoch (B)</t>
  </si>
  <si>
    <t>Einzelne Beete haben ein Bewässerungssystem 49-25%</t>
  </si>
  <si>
    <t>Einzelne Bewässerungsunterstützer (z.B. Bewässerungssäcke) &lt;25%</t>
  </si>
  <si>
    <t>Gering (D)</t>
  </si>
  <si>
    <t>Alles erfolgt händisch 0%</t>
  </si>
  <si>
    <t>Sehr gering (E)</t>
  </si>
  <si>
    <t>vorgehen selbst entwickelt</t>
  </si>
  <si>
    <t>Durch Bewässerungssysteme kann Arbeitszeit und Wasser gespart werden.</t>
  </si>
  <si>
    <t>Bewässerungssysteme</t>
  </si>
  <si>
    <t xml:space="preserve">Hier für den jeweiligen Standort Daten ermitteln und eintragen. </t>
  </si>
  <si>
    <t>Baujahr, Sanierungsstand und geplante Sanierungen geben Auskunft darüber, ob zeitnah Sanierungen geplant sind, bei denen Klimaanpassungsmaßnahmen mit eingeplant werden können. Alle Planungen, die in den nächsten 5 Jahren realisiert werden sollen, werden als zeitnah bewertet, Planung in den nächsten 5-10 Jahren als mittelfristig und alles darüber hinaus als langfristig.</t>
  </si>
  <si>
    <t xml:space="preserve">Hier für den jeweiligen Standort Daten ermitteln und eintragen. Bei eigenen Flächen besteht ein größerer Handlungsspielraum für bauliche Maßnahmen zur Klimaanpassung. </t>
  </si>
  <si>
    <t>Hier für den jeweiligen Standort Daten ermitteln und eintragen. Gebäude und Flächen können unter Denkmalschutz stehen. Bauliche Veränderungen und Sanierungen, folglich auch Klimaanpassungsmaßnahmen, sind hier nur mit Zustimmung der Denkmalpflege möglich.</t>
  </si>
  <si>
    <t>Was ist zu tun? Nutzung ermitteln</t>
  </si>
  <si>
    <t>Es wird über die Nutzung und die Studierendenzahlen der am standortansässigen Fachbereiche grob ermittelt, wie viele Hochschulangehörige den Standort und die Gebäude regelmäßig nutzen. Mitarbeitende werden hierbei zweifach gewertet, da angenommen wird, dass sie auch innerhalb der vorlesungsfreien Zeit arbeiten und von daher deutlich häufiger vor Ort sind als Studierende. Home-Office Tage werden nicht mit erhoben, da vom Worst-Case ausgegangen wird, in dem alle Mitarbeitenden immer vor Ort arbeiten. Wie viel Prozent eine „sehr hohe Nutzung“ bedeutet, muss für jede Hochschule selbst festgelegt werden, abhängig davon, wie viele Standorte die Hochschule hat. Bei einer Hochschule mit nur zwei Standorten ist beispielsweise eine Nutzung von über 50% schon hoch. Die Nutzung kann für eine Hochschule mit vier Standorten zum Beispiel wie folgt bewertet:</t>
  </si>
  <si>
    <t>Standortnutzungsanteil</t>
  </si>
  <si>
    <t>Nutzungsstufe</t>
  </si>
  <si>
    <t>&lt;7%</t>
  </si>
  <si>
    <t>Sehr niedrig (A)</t>
  </si>
  <si>
    <t>7-14%</t>
  </si>
  <si>
    <t>Niedrig (B)</t>
  </si>
  <si>
    <t>15-22%</t>
  </si>
  <si>
    <t>23-30%</t>
  </si>
  <si>
    <t>&gt;30%</t>
  </si>
  <si>
    <t>Standortnutzungsanteil ermitteln</t>
  </si>
  <si>
    <t>Vorgehen selbst entwickelt.</t>
  </si>
  <si>
    <t>Hier für den jeweiligen Standort Daten ermitteln und eintragen. Wie die Abdeckung durch Bewässerungssystem ermittelt werden kann ist auf Blatt 9.1 zu finden.</t>
  </si>
  <si>
    <t>Hier für den jeweiligen Standort Daten ermitteln und eintragen. Wie die  Nutzung ermittelt werden kann ist auf Blatt 13.1 zu finden.</t>
  </si>
  <si>
    <t>Nutzungsanteil</t>
  </si>
  <si>
    <t>Nutzungssanteil</t>
  </si>
  <si>
    <t>Muss nur ausgefüllt werden, wenn Nutzungsänderung in Zukunft absehbar ist, z.B. durch Bauvorhaben. Hier für den jeweiligen Standort Daten ermitteln und eintragen. Wie die  Nutzung ermittelt werden kann ist auf Blatt 13.1 zu finden.</t>
  </si>
  <si>
    <t>Anpassungspotentialwert</t>
  </si>
  <si>
    <t>0-1</t>
  </si>
  <si>
    <t>Sehr gering</t>
  </si>
  <si>
    <t>Gering</t>
  </si>
  <si>
    <t>2,1-3</t>
  </si>
  <si>
    <t>Mittel</t>
  </si>
  <si>
    <t>3,1-4</t>
  </si>
  <si>
    <t>Hoch</t>
  </si>
  <si>
    <t>4,1-5</t>
  </si>
  <si>
    <t>Sehr hoch</t>
  </si>
  <si>
    <t>Betroffenheitswert Standorte</t>
  </si>
  <si>
    <t>Betroffenheit Standorte</t>
  </si>
  <si>
    <t>Mäßig</t>
  </si>
  <si>
    <t>Extrem hoch</t>
  </si>
  <si>
    <t>Handlungsbedarf Hitze aktuell</t>
  </si>
  <si>
    <t>Handlungsbedarf Hitze bei zukünftiger Nutzung</t>
  </si>
  <si>
    <t>Handlungsbedarf Starkregen aktuell</t>
  </si>
  <si>
    <t>Handlungsbedarf Starkregen bei zukünftiger Nutzung</t>
  </si>
  <si>
    <t>Handlungsbedarf Dürre aktuell</t>
  </si>
  <si>
    <t>Handlungsbedarf Dürre bei zukünftiger Nutzung</t>
  </si>
  <si>
    <t>Handlungsbedarfswert</t>
  </si>
  <si>
    <t>Handlungsbedarf</t>
  </si>
  <si>
    <t>5,1-10</t>
  </si>
  <si>
    <t>15,1-20</t>
  </si>
  <si>
    <t>20,1-25</t>
  </si>
  <si>
    <t>1-5</t>
  </si>
  <si>
    <t>Betroffenheit = (Indikator A + Indikator B + Indikator C usw…)/Anzahl Indikatoren</t>
  </si>
  <si>
    <t>Handlungsbedarf = Betroffenheit * Nutzungsfaktor</t>
  </si>
  <si>
    <t>* Ergebnisse basieren unter anderem auf Versiegelungsgrad und werden deswegen nicht zusätzlich in die Berechnung mit aufgenommen</t>
  </si>
  <si>
    <t>4.2 * Dezentrale Regenwasserbewirtschaftung</t>
  </si>
  <si>
    <t xml:space="preserve">Um das Kanalnetz bei Starkregenereignissen zu entlasten und den natürlichen Wasserhaushalt zu fördern, werden Maßnahmen der dezentralen Regenwasserbewirtschaftung benötigt. Der Wasserhaushalt besteht aus den Größen Verdunstung, Versickerung und Abfluss. Ziel ist es, anfallendes Oberflächenwasser nicht mehr vollständig in den Kanal abzuleiten, sondern vor Ort hauptsächlich zu Verdunsten und zu Versickern und nur einen geringen bis gar keinen Abfluss zu haben, der in die Kanalisation abgeleitet werden muss. Die Förderung des natürlichen Wasserhaushaltes fördert außerdem Grundwasserneubildung und wirkt somit Trinkwasserknappheit entgegen. Durch eine erhöhte Verdunstung steigt die Kühlung der Umgebung. (Sieker 2024) Ziel ist es, die Wasserbilanz des natürlichen Wasserhaushaltes zu erreichen. </t>
  </si>
  <si>
    <t>Abweichung der Größe Verdunstung vom Natürlichen Wasserkreislauf</t>
  </si>
  <si>
    <t>0-10%</t>
  </si>
  <si>
    <t>Sehr gut (A)</t>
  </si>
  <si>
    <t>21-40%</t>
  </si>
  <si>
    <t>Mittelmäßig (C)</t>
  </si>
  <si>
    <t>41-60%</t>
  </si>
  <si>
    <t>Unzureichend (D)</t>
  </si>
  <si>
    <t>61-100%</t>
  </si>
  <si>
    <t>Sehr unzureichend (E)</t>
  </si>
  <si>
    <t>Sollte so eine Simulation nicht möglich sein, sollten trotzdem alle vorhandenen Maßnahmen zur dezentralen Regenwasserbewirtschaftung erhoben werden. Die Zielorientierung ist, dass alle Flächen auf dem Campus selbst versickerungs- und verdunstungsfähig sind oder der auf Flächen entstehenden Abfluss vor Ort durch Versickerungsbauwerke wie bspw. Rigolen versickert wird.</t>
  </si>
  <si>
    <t>Maßnahmen zur dezentralen Regenwasserbewirtschaftung erheben</t>
  </si>
  <si>
    <t>Was ist zu tun? Abweichungen vom natürlichen Wasserkreislauf ermitteln</t>
  </si>
  <si>
    <t>Anteil Flächen von denen Regenwasser in die Kanalisation abgeleitet wird</t>
  </si>
  <si>
    <t>0-20%</t>
  </si>
  <si>
    <t>Sehr wenig</t>
  </si>
  <si>
    <t>Wenig</t>
  </si>
  <si>
    <t>61%-80%</t>
  </si>
  <si>
    <t>81%-100%</t>
  </si>
  <si>
    <t xml:space="preserve">Quelle </t>
  </si>
  <si>
    <t>Sieker (2024); Wasserhaushalt, HyFr Max Schmit (2023); Naturnahe Urbane Wasserbilanz (NatUrWB)</t>
  </si>
  <si>
    <t>Blaue Tabellenblätter und Zellen bedeuten, dass hier nichts eingetragen werden muss, sondern die Daten entweder feststehen oder hier Ergebnisse automatisch erscheinen, wenn in gelbe Zellen Daten eingegeben wurden.</t>
  </si>
  <si>
    <t>Um das Tool zu nutzen müssen die Tabellenblätter von 1 beginnend durchgearbeitet werden.</t>
  </si>
  <si>
    <t>Hier bitte als ersten Schritt alle Standorte eintragen die betrachtet und mit einander verglichen werden sollen.</t>
  </si>
  <si>
    <t>Hier für den jeweiligen Standort Daten aus der städtischen Klimafunktionskarte übernehmen. Die exakte Bezeichnungen der Kategorien kann von der hier vorgegebenen abweichen, eine zu Ordnung sollte aber trotzdem möglich sein.</t>
  </si>
  <si>
    <t>Versiegelungsgrad Min</t>
  </si>
  <si>
    <t>Der Anteil an Grün- und Freiflächen sowie der Versiegelungsgrad haben einen Einfluss auf das Mikroklima in einem Gebiet. Je weniger Grünflächen und Vegetation vorhanden sind und je höher der Versiegelungsgrad ist, desto mehr heizt sich die Umgebung auf. Für die Bestandsaufnahme muss der Befestigungsgrad und der Versiegelungsgrad der Standorte bestimmt werden. Der Befestigungsgrad beschreibt hier, wie viel Prozent der Flächen an einem Standort befestigt sind, hierbei wird nicht zwischen Teil- und Vollversiegelung unterschieden, und wie wieviel Prozent unbefestigte Grünflächen sind. Vollversiegelung beschreibt undurchlässige Flächen, z.B. Gebäude und asphaltierte oder betonierte Flächen. Teilversiegelung beschreibt teildurchlässige Flächenversiegelung und undurchlässige Flächen mit durchlässigen Bereichen, wie beispielsweise wassergebundene Decken oder Rasengitterstein. Der Versiegelungsgrad beschreibt zu welchem Grad die Flächen an einem Standort versiegelt sind. Verschiedenen Arten von Oberflächenbelägen haben verschiedene Versiegelungsfaktoren, über die der Versiegelungsgrad eines Standortes berechnet werden kann. Hierbei ist jedoch zu beachten, dass es für den Versiegelungsgrad bei Teilversiegelungen keine exakten Standartwert gibt, sondern nur Wertebereiche. Zur exakten Bestimmung müssten für jede Fläche Versickerungsversuche durchgeführt werden. Dies ist jedoch mit hohem Aufwand verbunden, weswegen auch mit den folgenden Standardwerten gearbeitet werden kann. Die Verwendung dieser Werte führt folglich zu einer Annäherung zur Abbildung des Versiegelungsgrades am Campus. Um bestmöglich auf Klimawandelfolgen vorbereitet zu sein, sollte von Worst-Case-Szenarien ausgegangen. Hierbei wird in die untenstehenden Befestigungstypen unterschieden, dabei wurde sich am Entsiegelungskataster der Stadt Darmstadt orientiert. Eine noch differenziertere Klassifizierung ist auch möglich.</t>
  </si>
  <si>
    <t>Es müssen die Flächen an ihrem Campus kartiert und nach Befestigungstypen klassifiziert werden. Dafür bietet sich ein GIS-System an, zum Beispiel QGIS. Mit so einem Kartensystem kann eine digitale Campuskarte erstellt werden, in der die Flächen eingezeichnet werden können und die Flächengröße errechnet werden kann. Sobald sich der Befestigungstyp ändert, muss eine neue Fläche angelegt werden. Durch die so generierten Daten ist es möglich den Versiegelungsgrad des Campus zu ermitteln.</t>
  </si>
  <si>
    <t>Die Anzahl der Bäume kann dem Baumkataster entnommen werden. Die Größe der Grünflächen kann wie in 4.1. beschrieben ermittelt werden.</t>
  </si>
  <si>
    <t>Bebaumungsstufe bestimmen</t>
  </si>
  <si>
    <t>In einem Wald liegt die Baumdichte bei circa 0,02 Bäumen/m². (Landwirtschaftskammer Niedersachsen 2024) Dieser Wert wird zu Orientierung genommen und als sehr hoch für den innerstädtischen Raum bewertet. Eine hohe Bebaumungsstufe der Baumdichte/Grünfläche, bedeutet nur, dass die vorhandenen Grünflächen an dem Standort viele Bäume haben. Insgesamt können an dem Standort aber trotzdem auch nur sehr wenige Bäume stehen. Die Bebaumungsstufe ist des weiteren kein Kriterium zur Bewertung der Betroffenheit von Standorten gegenüber Klimawandelfolgen, da sie keine Angaben darüber macht, wie groß, wie alt und in welchem Zustand die Bäume sind. Dies sind aber wichtige Kriterien, da große, gesunde Bäume eine deutlich größere kühlende Wirkung haben, als kleine oder kranke Bäume. Das Kriterium Bebaumungstufe gibt lediglich Auskunft darüber, wie viel Potential besteht weitere Bäume zu pflanzen, da sie angibt wie viel Platz noch ist.</t>
  </si>
  <si>
    <t xml:space="preserve">Die Nutzung des Standortes ist ein ausschlaggebendes Kriterium darüber, wie dringend dort Klimaanpassungsmaßnahmen erfolgen müssen. Bei einem stark genutzten Standort ist der Handlungsbedarf höher als bei einem wenig genutzten Standort. Deswegen wird die Betroffenheit der Standorte durch den Indikator Nutzung gewichtet. </t>
  </si>
  <si>
    <r>
      <rPr>
        <b/>
        <sz val="11"/>
        <color theme="1"/>
        <rFont val="HDA DIN Office"/>
      </rPr>
      <t>Hinweis zur Nutzung des Excel-Tools</t>
    </r>
    <r>
      <rPr>
        <sz val="11"/>
        <color theme="1"/>
        <rFont val="HDA DIN Office"/>
      </rPr>
      <t xml:space="preserve">
Dieses Excel-Tool wurde von mir selbst entwickelt und anhand wissenschaftlicher Quellen erstellt. Es wurde bisher ausschließlich von mir verwendet und noch nicht von anderen Personen oder Hochschulen erprobt. Daher kann nicht ausgeschlossen werden, dass es für andere Hochschulen nur eingeschränkt geeignet ist oder angepasst werden muss.
Das Tool versteht sich als erste Annäherung und dient der Orientierung. Es ist möglich, dass sich das verwendete Vorgehen noch verbessern lässt und dass andere methodische Ansätze geeigneter wären. Gleichzeitig soll das Tool anderen eine Grundlage bieten, auf der Sie aufbauen können.
Ich lade ausdrücklich dazu ein, das Tool an eigene Anforderungen anzupassen, zu erweitern und weiterzuentwickeln. Für die Richtigkeit und Vollständigkeit der Ergebnisse übernehme ich keine Garantie. Da das Tool bislang nur von mir getestet wurde, sollten die Ergebnisse vor einer weiteren Verwendung eigenständig geprüft werden.</t>
    </r>
  </si>
  <si>
    <r>
      <t xml:space="preserve">Ergebnisse basieren unter anderem auf Versiegelungsgrad und werden deswegen </t>
    </r>
    <r>
      <rPr>
        <b/>
        <sz val="10"/>
        <color theme="1"/>
        <rFont val="HDA DIN Office"/>
      </rPr>
      <t xml:space="preserve">nicht zusätzlich </t>
    </r>
    <r>
      <rPr>
        <sz val="10"/>
        <color theme="1"/>
        <rFont val="HDA DIN Office"/>
      </rPr>
      <t>in die Berechnung mit aufgenommen. Die Wasserbilanz kann aber trotzdem aus Interesse ermittelt werden. Die natürlich Wasserbilanz kann über das NatUrWB der Uni Freiburg ermittelt werden. (HyFr Max Schmit 2023) Die aktuelle Wasserbilanz kann numerisch simuliert werden. Dabei werden auch bereits bestehende Maßnahmen zur dezentralen Regenwasserbewirtschaftung mit betrachtet. Das Erstellen der Wasserbilanz kann von externen Dienstleistern erbracht werden, aber auch im Rahmen von Abschlussarbeiten oder Semesterarbeiten von Studierenden ermittelt werden. Der aktuelle Wert, kann dann mit dem angestrebten natürlichen Wasserhaushalt verglichen werden. sind.</t>
    </r>
  </si>
  <si>
    <t xml:space="preserve"> Verschattungsgrad bestimmen</t>
  </si>
  <si>
    <r>
      <rPr>
        <i/>
        <sz val="11"/>
        <color theme="1"/>
        <rFont val="HDA DIN Office"/>
      </rPr>
      <t>Verschattungsgrad= Summe aller Kronenflächen am Campus [m²] / Grünflächen am Campus [m²]</t>
    </r>
    <r>
      <rPr>
        <sz val="11"/>
        <color theme="1"/>
        <rFont val="HDA DIN Office"/>
      </rPr>
      <t xml:space="preserve"> </t>
    </r>
  </si>
  <si>
    <t xml:space="preserve">Es muss erfasst werden wie viel m³ am Speicherraum an den Standorten vorhanden ist, um Regenwasser dauerhaft zu Speichern und zu Nutzen. Dazu muss erhoben werden, an welchen Stellen Regenwasser zur Nutzung gesammelt wird, das Volumen erfasst werden uns summiert werden. Informationen dazu können aus Bauplänen oder technischen Datenblättern entnommen werden. Durch Wetterdaten der letzten Jahre lässt sich ausrechnen, mit wie viel Regen im Jahr zu rechnen ist und somit wie viel Wasser gespeichert werden kann. Diese Menge Wasser muss dann mit der zum Gießen verwendeten Menge Wasser verglichen werden. </t>
  </si>
  <si>
    <t>10,1-15</t>
  </si>
  <si>
    <t>nein</t>
  </si>
  <si>
    <t>Starkregen**</t>
  </si>
  <si>
    <t>** Die Zunahme von Starkregenereignissen ist eine in ganz Deutschland zu erwartenden Klimawandelfolge. Allerdings sind Freiflächen nicht von Starkregen betroffen. Gebäude und Menschen können durch hohe Wasserstände beschädigt werden. Auf Freiflächen sammelt sich im Falle von Starkregen Wasser und versickert irgendwann oder fließt in die Kanalisation ab. Da dies nicht als Problem für die Freiflächen betrachtet wird, wird die Betroffenheit der Freiflächen von Starkregen in diesem Tool überall mit 0 bewertet.</t>
  </si>
  <si>
    <t>Hier nichts tun. Das dient nur zur Übersicht. Diese Indikatoren werden in den folgenden Tabellenblättern bearbeitet und zur Ermittlung der Betroffenheit gegenüber den Klimawandelfolgen genutzt. Die Tabelle zeigt, welche Indikatoren sich auf die Betroffenheit gegenüber welcher Klimawandelfolge und das Anpassungspotential auswirken.</t>
  </si>
  <si>
    <t>Überwärmungspotential UND Überwärmungsstufe müssen händisch eingegeben werden. Passiert nicht automatisch!</t>
  </si>
  <si>
    <r>
      <t>Einige Bereich oder Tabellenbläter sind schreibgeschützt, damit nicht ausversehen Dinge gelöscht werden, die wichtig sind. Falls die Tabellenblätter bewusst bearbeitet werden sollen, sind diese mit dem</t>
    </r>
    <r>
      <rPr>
        <b/>
        <sz val="11"/>
        <color theme="0"/>
        <rFont val="HDA DIN Office"/>
      </rPr>
      <t xml:space="preserve"> Passwort "KLAK"</t>
    </r>
    <r>
      <rPr>
        <sz val="11"/>
        <color theme="0"/>
        <rFont val="HDA DIN Office"/>
      </rPr>
      <t xml:space="preserve"> zu entsperren.</t>
    </r>
  </si>
  <si>
    <t xml:space="preserve">Grüne Tabellenblätter geben Hintergundwissen und Berechnungshilfen, um die gelben Tabellenblätter ausfüllen zu können. </t>
  </si>
  <si>
    <t>Gelbe Tabellenblätter und Zellen bedeuten, dass hier Daten eingepflegt werden müssen. Damit das Tool rechnet und die Standorte verglichen werden können, müssen auf allen gelben Blättern Daten eingetragen werden. Wenn diese nicht vorhanden sind, müssen Annahmen getroffen werden.</t>
  </si>
  <si>
    <t>Impressum</t>
  </si>
  <si>
    <t>Exceltool Klimaanpassung Analyse Freiflächen - Version 1.0</t>
  </si>
  <si>
    <t>Herausgegeben von Anna Breuer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</si>
</sst>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x14ac:knownFonts="1">
    <font>
      <sz val="11"/>
      <color theme="1"/>
      <name val="Calibri"/>
      <family val="2"/>
      <scheme val="minor"/>
    </font>
    <font>
      <sz val="11"/>
      <color theme="1"/>
      <name val="Calibri"/>
      <family val="2"/>
      <scheme val="minor"/>
    </font>
    <font>
      <sz val="11"/>
      <color theme="1"/>
      <name val="HDA DIN Office"/>
    </font>
    <font>
      <sz val="11"/>
      <color rgb="FF000000"/>
      <name val="HDA DIN Office"/>
    </font>
    <font>
      <sz val="11"/>
      <name val="HDA DIN Office"/>
    </font>
    <font>
      <sz val="11"/>
      <color theme="0"/>
      <name val="HDA DIN Office"/>
    </font>
    <font>
      <sz val="11"/>
      <color theme="0"/>
      <name val="Calibri"/>
      <family val="2"/>
      <scheme val="minor"/>
    </font>
    <font>
      <sz val="11"/>
      <color theme="1"/>
      <name val="HDA DIN Office Bold"/>
    </font>
    <font>
      <b/>
      <sz val="11"/>
      <color theme="1"/>
      <name val="Calibri"/>
      <family val="2"/>
      <scheme val="minor"/>
    </font>
    <font>
      <b/>
      <sz val="10"/>
      <color theme="1"/>
      <name val="HDA DIN Office"/>
    </font>
    <font>
      <sz val="10"/>
      <color theme="1"/>
      <name val="HDA DIN Office"/>
    </font>
    <font>
      <b/>
      <sz val="11"/>
      <color theme="1"/>
      <name val="HDA DIN Office"/>
    </font>
    <font>
      <i/>
      <sz val="11"/>
      <color theme="1"/>
      <name val="HDA DIN Office"/>
    </font>
    <font>
      <sz val="10"/>
      <color theme="1"/>
      <name val="Calibri"/>
      <family val="2"/>
    </font>
    <font>
      <u/>
      <sz val="11"/>
      <color theme="1"/>
      <name val="HDA DIN Office"/>
    </font>
    <font>
      <b/>
      <sz val="10"/>
      <color theme="1"/>
      <name val="Calibri"/>
      <family val="2"/>
    </font>
    <font>
      <sz val="10"/>
      <color theme="1"/>
      <name val="Calibri"/>
      <family val="2"/>
      <scheme val="minor"/>
    </font>
    <font>
      <b/>
      <sz val="10"/>
      <color theme="1"/>
      <name val="Calibri"/>
      <family val="2"/>
      <scheme val="minor"/>
    </font>
    <font>
      <b/>
      <sz val="10"/>
      <color theme="0"/>
      <name val="HDA DIN Office"/>
    </font>
    <font>
      <b/>
      <sz val="11"/>
      <color theme="0"/>
      <name val="HDA DIN Office"/>
    </font>
    <font>
      <sz val="10"/>
      <color theme="0"/>
      <name val="HDA DIN Office"/>
    </font>
  </fonts>
  <fills count="1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4" tint="0.79998168889431442"/>
        <bgColor indexed="64"/>
      </patternFill>
    </fill>
    <fill>
      <patternFill patternType="solid">
        <fgColor theme="4"/>
        <bgColor theme="4" tint="0.79998168889431442"/>
      </patternFill>
    </fill>
    <fill>
      <patternFill patternType="solid">
        <fgColor rgb="FFD8BD98"/>
        <bgColor indexed="64"/>
      </patternFill>
    </fill>
    <fill>
      <patternFill patternType="solid">
        <fgColor rgb="FFD8BD98"/>
        <bgColor theme="4" tint="0.79998168889431442"/>
      </patternFill>
    </fill>
    <fill>
      <patternFill patternType="solid">
        <fgColor rgb="FFC69E68"/>
        <bgColor theme="4" tint="0.79998168889431442"/>
      </patternFill>
    </fill>
    <fill>
      <patternFill patternType="solid">
        <fgColor theme="9"/>
        <bgColor indexed="64"/>
      </patternFill>
    </fill>
    <fill>
      <patternFill patternType="solid">
        <fgColor theme="9"/>
        <bgColor theme="4" tint="0.79998168889431442"/>
      </patternFill>
    </fill>
    <fill>
      <patternFill patternType="solid">
        <fgColor rgb="FFC69E68"/>
        <bgColor indexed="64"/>
      </patternFill>
    </fill>
    <fill>
      <patternFill patternType="solid">
        <fgColor rgb="FFFFC000"/>
        <bgColor indexed="64"/>
      </patternFill>
    </fill>
    <fill>
      <patternFill patternType="solid">
        <fgColor theme="8"/>
        <bgColor indexed="64"/>
      </patternFill>
    </fill>
    <fill>
      <patternFill patternType="solid">
        <fgColor theme="0"/>
        <bgColor indexed="64"/>
      </patternFill>
    </fill>
  </fills>
  <borders count="26">
    <border>
      <left/>
      <right/>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bottom/>
      <diagonal/>
    </border>
    <border>
      <left style="thin">
        <color indexed="64"/>
      </left>
      <right style="thin">
        <color indexed="64"/>
      </right>
      <top style="thin">
        <color indexed="64"/>
      </top>
      <bottom style="thin">
        <color indexed="64"/>
      </bottom>
      <diagonal/>
    </border>
    <border>
      <left style="medium">
        <color rgb="FF999999"/>
      </left>
      <right style="medium">
        <color rgb="FF999999"/>
      </right>
      <top/>
      <bottom style="thick">
        <color rgb="FF666666"/>
      </bottom>
      <diagonal/>
    </border>
    <border>
      <left/>
      <right/>
      <top style="thin">
        <color indexed="64"/>
      </top>
      <bottom/>
      <diagonal/>
    </border>
    <border>
      <left/>
      <right/>
      <top/>
      <bottom style="thin">
        <color indexed="64"/>
      </bottom>
      <diagonal/>
    </border>
    <border>
      <left/>
      <right style="medium">
        <color rgb="FF999999"/>
      </right>
      <top/>
      <bottom/>
      <diagonal/>
    </border>
    <border>
      <left/>
      <right style="medium">
        <color rgb="FF999999"/>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999999"/>
      </right>
      <top/>
      <bottom style="thick">
        <color rgb="FF666666"/>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rgb="FF999999"/>
      </left>
      <right style="medium">
        <color rgb="FF999999"/>
      </right>
      <top style="medium">
        <color rgb="FF999999"/>
      </top>
      <bottom style="thick">
        <color rgb="FF666666"/>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2" fillId="0" borderId="0" xfId="0" applyFont="1"/>
    <xf numFmtId="9" fontId="2" fillId="0" borderId="0" xfId="0" applyNumberFormat="1" applyFont="1"/>
    <xf numFmtId="0" fontId="2" fillId="0" borderId="0" xfId="0" applyNumberFormat="1" applyFont="1"/>
    <xf numFmtId="9" fontId="2" fillId="0" borderId="0" xfId="1" applyFont="1"/>
    <xf numFmtId="0" fontId="2" fillId="0" borderId="0" xfId="1" applyNumberFormat="1" applyFont="1"/>
    <xf numFmtId="0" fontId="0" fillId="0" borderId="0" xfId="1" applyNumberFormat="1" applyFont="1"/>
    <xf numFmtId="0" fontId="3" fillId="0" borderId="0" xfId="0" applyFont="1"/>
    <xf numFmtId="0" fontId="4" fillId="3" borderId="0" xfId="0" applyFont="1" applyFill="1"/>
    <xf numFmtId="0" fontId="4" fillId="4" borderId="1" xfId="0" applyFont="1" applyFill="1" applyBorder="1"/>
    <xf numFmtId="0" fontId="4" fillId="3" borderId="1" xfId="0" applyFont="1" applyFill="1" applyBorder="1"/>
    <xf numFmtId="0" fontId="4" fillId="5" borderId="1" xfId="0" applyFont="1" applyFill="1" applyBorder="1"/>
    <xf numFmtId="0" fontId="4" fillId="2" borderId="1" xfId="0" applyFont="1" applyFill="1" applyBorder="1"/>
    <xf numFmtId="0" fontId="4" fillId="5" borderId="0" xfId="0" applyFont="1" applyFill="1"/>
    <xf numFmtId="0" fontId="4" fillId="6" borderId="1" xfId="0" applyFont="1" applyFill="1" applyBorder="1"/>
    <xf numFmtId="0" fontId="4" fillId="8" borderId="1" xfId="0" applyFont="1" applyFill="1" applyBorder="1"/>
    <xf numFmtId="0" fontId="4" fillId="7" borderId="1" xfId="0" applyFont="1" applyFill="1" applyBorder="1"/>
    <xf numFmtId="0" fontId="4" fillId="9" borderId="2" xfId="0" applyFont="1" applyFill="1" applyBorder="1"/>
    <xf numFmtId="0" fontId="4" fillId="7" borderId="3" xfId="0" applyFont="1" applyFill="1" applyBorder="1"/>
    <xf numFmtId="0" fontId="2" fillId="10" borderId="0" xfId="0" applyFont="1" applyFill="1"/>
    <xf numFmtId="0" fontId="2" fillId="11" borderId="1" xfId="0" applyFont="1" applyFill="1" applyBorder="1"/>
    <xf numFmtId="0" fontId="2" fillId="10" borderId="1" xfId="0" applyFont="1" applyFill="1" applyBorder="1"/>
    <xf numFmtId="9" fontId="2" fillId="0" borderId="0" xfId="1" applyNumberFormat="1" applyFont="1"/>
    <xf numFmtId="0" fontId="3" fillId="0" borderId="0" xfId="0" applyNumberFormat="1" applyFont="1"/>
    <xf numFmtId="0" fontId="0" fillId="10" borderId="0" xfId="0" applyFill="1"/>
    <xf numFmtId="0" fontId="2" fillId="11" borderId="2" xfId="0" applyFont="1" applyFill="1" applyBorder="1"/>
    <xf numFmtId="0" fontId="2" fillId="9" borderId="2" xfId="0" applyFont="1" applyFill="1" applyBorder="1"/>
    <xf numFmtId="0" fontId="2" fillId="8" borderId="2" xfId="0" applyFont="1" applyFill="1" applyBorder="1"/>
    <xf numFmtId="2" fontId="2" fillId="0" borderId="0" xfId="0" applyNumberFormat="1" applyFont="1"/>
    <xf numFmtId="0" fontId="2" fillId="0" borderId="0" xfId="0" applyFont="1" applyAlignment="1">
      <alignment horizontal="left" vertical="top" wrapText="1"/>
    </xf>
    <xf numFmtId="9" fontId="2" fillId="0" borderId="0" xfId="1" applyFont="1" applyAlignment="1">
      <alignment horizontal="left" vertical="top" wrapText="1"/>
    </xf>
    <xf numFmtId="1" fontId="0" fillId="0" borderId="0" xfId="0" applyNumberFormat="1"/>
    <xf numFmtId="0" fontId="2" fillId="2" borderId="0" xfId="0" applyFont="1" applyFill="1"/>
    <xf numFmtId="0" fontId="2" fillId="14" borderId="0" xfId="0" applyFont="1" applyFill="1"/>
    <xf numFmtId="0" fontId="4" fillId="15" borderId="0" xfId="0" applyFont="1" applyFill="1"/>
    <xf numFmtId="0" fontId="5" fillId="14" borderId="0" xfId="0" applyFont="1" applyFill="1"/>
    <xf numFmtId="0" fontId="2" fillId="0" borderId="0" xfId="0" applyFont="1" applyFill="1"/>
    <xf numFmtId="0" fontId="4" fillId="0" borderId="0" xfId="0" applyFont="1" applyFill="1"/>
    <xf numFmtId="0" fontId="0" fillId="0" borderId="0" xfId="0" applyAlignment="1">
      <alignment vertical="top"/>
    </xf>
    <xf numFmtId="0" fontId="2" fillId="0" borderId="0" xfId="0" applyFont="1" applyAlignment="1">
      <alignment vertical="top"/>
    </xf>
    <xf numFmtId="0" fontId="2" fillId="0" borderId="0" xfId="0" applyFont="1" applyAlignment="1">
      <alignment vertical="top" wrapText="1"/>
    </xf>
    <xf numFmtId="0" fontId="2" fillId="2" borderId="0" xfId="0" applyFont="1" applyFill="1" applyAlignment="1">
      <alignment vertical="top" wrapText="1"/>
    </xf>
    <xf numFmtId="0" fontId="5" fillId="14" borderId="0" xfId="0" applyFont="1" applyFill="1" applyAlignment="1">
      <alignment vertical="top" wrapText="1"/>
    </xf>
    <xf numFmtId="0" fontId="7" fillId="0" borderId="0" xfId="0" applyFont="1" applyAlignment="1">
      <alignment vertical="top"/>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1" fillId="0" borderId="0" xfId="0" applyFont="1"/>
    <xf numFmtId="0" fontId="8" fillId="0" borderId="0" xfId="0" applyFont="1"/>
    <xf numFmtId="0" fontId="9" fillId="0" borderId="9" xfId="0" applyFont="1" applyBorder="1" applyAlignment="1">
      <alignment horizontal="justify" vertical="center" wrapText="1"/>
    </xf>
    <xf numFmtId="0" fontId="11" fillId="0" borderId="8" xfId="0" applyFont="1" applyBorder="1" applyAlignment="1">
      <alignment vertical="top"/>
    </xf>
    <xf numFmtId="0" fontId="2" fillId="0" borderId="8" xfId="0" applyFont="1" applyBorder="1" applyAlignment="1">
      <alignment horizontal="left" vertical="top" wrapText="1"/>
    </xf>
    <xf numFmtId="0" fontId="12" fillId="0" borderId="8" xfId="0" applyFont="1" applyBorder="1" applyAlignment="1">
      <alignment horizontal="left" vertical="top" wrapText="1"/>
    </xf>
    <xf numFmtId="0" fontId="9" fillId="0" borderId="7" xfId="0" applyFont="1" applyBorder="1" applyAlignment="1">
      <alignment horizontal="justify" vertical="center" wrapText="1"/>
    </xf>
    <xf numFmtId="0" fontId="11" fillId="0" borderId="8" xfId="0" applyFont="1" applyBorder="1"/>
    <xf numFmtId="0" fontId="10" fillId="0" borderId="8" xfId="0" applyFont="1" applyFill="1" applyBorder="1" applyAlignment="1">
      <alignment horizontal="left" vertical="center" wrapText="1"/>
    </xf>
    <xf numFmtId="0" fontId="14" fillId="0" borderId="0" xfId="0" applyFont="1" applyAlignment="1">
      <alignment horizontal="justify" vertical="top"/>
    </xf>
    <xf numFmtId="0" fontId="2" fillId="0" borderId="8" xfId="0" applyFont="1" applyBorder="1" applyAlignment="1">
      <alignment horizontal="justify" vertical="top"/>
    </xf>
    <xf numFmtId="0" fontId="2" fillId="0" borderId="8" xfId="0" applyFont="1" applyBorder="1" applyAlignment="1">
      <alignment wrapText="1"/>
    </xf>
    <xf numFmtId="0" fontId="15" fillId="0" borderId="4"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12" xfId="0" applyFont="1" applyBorder="1" applyAlignment="1">
      <alignment horizontal="justify" vertical="center" wrapText="1"/>
    </xf>
    <xf numFmtId="0" fontId="0" fillId="0" borderId="8" xfId="0" applyBorder="1"/>
    <xf numFmtId="0" fontId="13" fillId="0" borderId="8" xfId="0" applyFont="1" applyFill="1" applyBorder="1" applyAlignment="1">
      <alignment horizontal="left" vertical="center" wrapText="1"/>
    </xf>
    <xf numFmtId="0" fontId="2" fillId="0" borderId="8" xfId="0" applyFont="1" applyBorder="1"/>
    <xf numFmtId="0" fontId="11" fillId="0" borderId="8" xfId="0" applyFont="1" applyBorder="1" applyAlignment="1">
      <alignment vertical="top" wrapText="1"/>
    </xf>
    <xf numFmtId="44" fontId="10" fillId="0" borderId="6" xfId="2" quotePrefix="1" applyFont="1" applyBorder="1" applyAlignment="1">
      <alignment horizontal="justify" vertical="center" wrapText="1"/>
    </xf>
    <xf numFmtId="0" fontId="10" fillId="0" borderId="12" xfId="0" applyFont="1" applyBorder="1" applyAlignment="1">
      <alignment horizontal="justify" vertical="center" wrapText="1"/>
    </xf>
    <xf numFmtId="0" fontId="10" fillId="0" borderId="8" xfId="0" applyFont="1" applyFill="1" applyBorder="1" applyAlignment="1">
      <alignment horizontal="justify" vertical="center" wrapText="1"/>
    </xf>
    <xf numFmtId="0" fontId="11"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2"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8" xfId="0" applyFont="1" applyBorder="1" applyAlignment="1">
      <alignment horizontal="left" vertical="top" wrapText="1"/>
    </xf>
    <xf numFmtId="0" fontId="12" fillId="0" borderId="8" xfId="0" applyFont="1" applyBorder="1"/>
    <xf numFmtId="0" fontId="2" fillId="0" borderId="19" xfId="0" applyFont="1" applyBorder="1" applyAlignment="1">
      <alignment horizontal="justify" vertical="center" wrapText="1"/>
    </xf>
    <xf numFmtId="0" fontId="11" fillId="0" borderId="8" xfId="0" applyFont="1" applyBorder="1" applyAlignment="1">
      <alignment wrapText="1"/>
    </xf>
    <xf numFmtId="0" fontId="2" fillId="0" borderId="0" xfId="0" applyFont="1" applyAlignment="1">
      <alignment horizontal="left"/>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0" fillId="0" borderId="0" xfId="0" applyAlignment="1">
      <alignment horizontal="left"/>
    </xf>
    <xf numFmtId="0" fontId="0" fillId="0" borderId="0" xfId="0" applyAlignment="1">
      <alignment wrapText="1"/>
    </xf>
    <xf numFmtId="0" fontId="10" fillId="0" borderId="8" xfId="0" applyFont="1" applyBorder="1" applyAlignment="1">
      <alignment horizontal="left" vertical="top" wrapText="1"/>
    </xf>
    <xf numFmtId="0" fontId="10" fillId="0" borderId="8" xfId="0" applyFont="1" applyBorder="1" applyAlignment="1">
      <alignment wrapText="1"/>
    </xf>
    <xf numFmtId="0" fontId="10" fillId="0" borderId="5" xfId="0" applyFont="1" applyBorder="1" applyAlignment="1">
      <alignment horizontal="justify" vertical="center" wrapText="1"/>
    </xf>
    <xf numFmtId="0" fontId="10" fillId="0" borderId="7" xfId="0" applyFont="1" applyBorder="1" applyAlignment="1">
      <alignment horizontal="justify" vertical="center" wrapText="1"/>
    </xf>
    <xf numFmtId="0" fontId="0" fillId="0" borderId="0" xfId="0" applyFill="1" applyAlignment="1">
      <alignment vertical="center" wrapText="1"/>
    </xf>
    <xf numFmtId="0" fontId="16" fillId="0" borderId="0" xfId="0" applyFont="1"/>
    <xf numFmtId="0" fontId="17" fillId="0" borderId="0" xfId="0" applyFont="1"/>
    <xf numFmtId="0" fontId="17" fillId="0" borderId="0" xfId="0" applyFont="1" applyAlignment="1">
      <alignment wrapText="1"/>
    </xf>
    <xf numFmtId="0" fontId="10" fillId="0" borderId="4" xfId="0" applyFont="1" applyBorder="1" applyAlignment="1">
      <alignment horizontal="justify" vertical="center" wrapText="1"/>
    </xf>
    <xf numFmtId="0" fontId="10" fillId="0" borderId="9" xfId="0" applyFont="1" applyBorder="1" applyAlignment="1">
      <alignment horizontal="justify" vertical="center" wrapText="1"/>
    </xf>
    <xf numFmtId="0" fontId="9" fillId="0" borderId="8" xfId="0" applyFont="1" applyBorder="1"/>
    <xf numFmtId="0" fontId="17" fillId="0" borderId="8" xfId="0" applyFont="1" applyBorder="1"/>
    <xf numFmtId="0" fontId="9" fillId="0" borderId="8" xfId="0" applyFont="1" applyBorder="1" applyAlignment="1">
      <alignment vertical="top" wrapText="1"/>
    </xf>
    <xf numFmtId="0" fontId="18" fillId="14" borderId="25" xfId="0" applyFont="1" applyFill="1" applyBorder="1" applyAlignment="1">
      <alignment horizontal="justify" vertical="center" wrapText="1"/>
    </xf>
    <xf numFmtId="0" fontId="18" fillId="14" borderId="4" xfId="0" applyFont="1" applyFill="1" applyBorder="1" applyAlignment="1">
      <alignment horizontal="justify" vertical="center" wrapText="1"/>
    </xf>
    <xf numFmtId="14" fontId="9" fillId="0" borderId="5" xfId="0" applyNumberFormat="1" applyFont="1" applyBorder="1" applyAlignment="1">
      <alignment horizontal="justify" vertical="center" wrapText="1"/>
    </xf>
    <xf numFmtId="16" fontId="9" fillId="0" borderId="5" xfId="0" quotePrefix="1" applyNumberFormat="1" applyFont="1" applyBorder="1" applyAlignment="1">
      <alignment horizontal="justify"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20" xfId="0" applyFont="1" applyBorder="1" applyAlignment="1">
      <alignment horizontal="justify" vertical="center" wrapText="1"/>
    </xf>
    <xf numFmtId="0" fontId="10" fillId="0" borderId="0" xfId="0" applyFont="1"/>
    <xf numFmtId="0" fontId="9" fillId="0" borderId="0" xfId="0" applyFont="1"/>
    <xf numFmtId="0" fontId="9" fillId="0" borderId="8" xfId="0" applyFont="1" applyBorder="1" applyAlignment="1">
      <alignment vertical="top"/>
    </xf>
    <xf numFmtId="0" fontId="10" fillId="0" borderId="8" xfId="0" applyFont="1" applyBorder="1" applyAlignment="1">
      <alignment horizontal="justify" vertical="center" wrapText="1"/>
    </xf>
    <xf numFmtId="0" fontId="10" fillId="0" borderId="8" xfId="0" applyFont="1" applyBorder="1" applyAlignment="1">
      <alignment horizontal="justify" vertical="center"/>
    </xf>
    <xf numFmtId="0" fontId="9" fillId="0" borderId="8" xfId="0" applyFont="1" applyBorder="1" applyAlignment="1">
      <alignment horizontal="justify" vertical="center" wrapText="1"/>
    </xf>
    <xf numFmtId="0" fontId="9" fillId="0" borderId="18" xfId="0" applyFont="1" applyBorder="1" applyAlignment="1">
      <alignment horizontal="justify" vertical="center" wrapText="1"/>
    </xf>
    <xf numFmtId="0" fontId="0" fillId="0" borderId="0" xfId="0" applyFill="1"/>
    <xf numFmtId="9" fontId="2" fillId="0" borderId="0" xfId="1" applyFont="1" applyAlignment="1" applyProtection="1">
      <alignment vertical="top"/>
      <protection locked="0"/>
    </xf>
    <xf numFmtId="9" fontId="2" fillId="2" borderId="0" xfId="1" applyFont="1" applyFill="1" applyProtection="1">
      <protection locked="0"/>
    </xf>
    <xf numFmtId="0" fontId="2" fillId="2" borderId="0" xfId="0" applyFont="1" applyFill="1" applyProtection="1">
      <protection locked="0"/>
    </xf>
    <xf numFmtId="9" fontId="2" fillId="3" borderId="0" xfId="1" applyFont="1" applyFill="1" applyProtection="1">
      <protection locked="0"/>
    </xf>
    <xf numFmtId="0" fontId="2" fillId="3" borderId="0" xfId="0" applyFont="1" applyFill="1" applyProtection="1">
      <protection locked="0"/>
    </xf>
    <xf numFmtId="0" fontId="10" fillId="0" borderId="8" xfId="0" applyFont="1" applyBorder="1" applyAlignment="1">
      <alignment horizontal="justify" vertical="top"/>
    </xf>
    <xf numFmtId="0" fontId="10" fillId="0" borderId="8" xfId="0" applyFont="1" applyBorder="1" applyAlignment="1">
      <alignment vertical="top" wrapText="1"/>
    </xf>
    <xf numFmtId="9" fontId="2" fillId="0" borderId="0" xfId="1" applyFont="1" applyAlignment="1">
      <alignment wrapText="1"/>
    </xf>
    <xf numFmtId="9" fontId="2" fillId="0" borderId="0" xfId="1" applyFont="1" applyAlignment="1">
      <alignment horizontal="left"/>
    </xf>
    <xf numFmtId="0" fontId="2" fillId="0" borderId="0" xfId="0" applyFont="1" applyAlignment="1">
      <alignment wrapText="1"/>
    </xf>
    <xf numFmtId="0" fontId="9" fillId="0" borderId="17" xfId="0" applyFont="1" applyBorder="1" applyAlignment="1">
      <alignment horizontal="justify" vertical="center" wrapText="1"/>
    </xf>
    <xf numFmtId="0" fontId="2" fillId="0" borderId="0" xfId="1" applyNumberFormat="1" applyFont="1" applyAlignment="1">
      <alignment vertical="top"/>
    </xf>
    <xf numFmtId="0" fontId="3" fillId="0" borderId="0" xfId="0" applyFont="1" applyAlignment="1">
      <alignment vertical="top"/>
    </xf>
    <xf numFmtId="0" fontId="2" fillId="0" borderId="0" xfId="1" applyNumberFormat="1" applyFont="1" applyAlignment="1">
      <alignment horizontal="left" vertical="top"/>
    </xf>
    <xf numFmtId="0" fontId="2" fillId="2" borderId="0" xfId="1" applyNumberFormat="1" applyFont="1" applyFill="1" applyAlignment="1">
      <alignment wrapText="1"/>
    </xf>
    <xf numFmtId="0" fontId="2" fillId="2" borderId="0" xfId="0" applyFont="1" applyFill="1" applyAlignment="1">
      <alignment wrapText="1"/>
    </xf>
    <xf numFmtId="0" fontId="2" fillId="0" borderId="0" xfId="1" applyNumberFormat="1" applyFont="1" applyAlignment="1">
      <alignment wrapText="1"/>
    </xf>
    <xf numFmtId="9" fontId="2" fillId="0" borderId="0" xfId="1" applyNumberFormat="1" applyFont="1" applyAlignment="1">
      <alignment horizontal="left"/>
    </xf>
    <xf numFmtId="0" fontId="4" fillId="0" borderId="0" xfId="0" applyFont="1" applyFill="1" applyAlignment="1">
      <alignment vertical="top" wrapText="1"/>
    </xf>
    <xf numFmtId="0" fontId="4" fillId="10" borderId="0" xfId="0" applyFont="1" applyFill="1" applyAlignment="1">
      <alignment vertical="top" wrapText="1"/>
    </xf>
    <xf numFmtId="14" fontId="9" fillId="0" borderId="5" xfId="0" quotePrefix="1" applyNumberFormat="1" applyFont="1" applyBorder="1" applyAlignment="1">
      <alignment horizontal="justify" vertical="center" wrapText="1"/>
    </xf>
    <xf numFmtId="0" fontId="2" fillId="0" borderId="0" xfId="0" applyFont="1" applyFill="1" applyAlignment="1">
      <alignment vertical="top" wrapText="1"/>
    </xf>
    <xf numFmtId="0" fontId="5" fillId="0" borderId="0" xfId="0" applyFont="1" applyFill="1" applyAlignment="1">
      <alignment vertical="top" wrapText="1"/>
    </xf>
    <xf numFmtId="9" fontId="5" fillId="13" borderId="0" xfId="1" applyFont="1" applyFill="1" applyAlignment="1" applyProtection="1">
      <alignment wrapText="1"/>
      <protection locked="0"/>
    </xf>
    <xf numFmtId="0" fontId="5" fillId="13" borderId="0" xfId="0" applyFont="1" applyFill="1" applyAlignment="1" applyProtection="1">
      <alignment wrapText="1"/>
      <protection locked="0"/>
    </xf>
    <xf numFmtId="0" fontId="2" fillId="3" borderId="0" xfId="1" applyNumberFormat="1" applyFont="1" applyFill="1" applyProtection="1">
      <protection locked="0"/>
    </xf>
    <xf numFmtId="0" fontId="2" fillId="2" borderId="0" xfId="1" applyNumberFormat="1" applyFont="1" applyFill="1" applyAlignment="1" applyProtection="1">
      <alignment wrapText="1"/>
      <protection locked="0"/>
    </xf>
    <xf numFmtId="0" fontId="2" fillId="2" borderId="0" xfId="0" applyFont="1" applyFill="1" applyAlignment="1" applyProtection="1">
      <alignment wrapText="1"/>
      <protection locked="0"/>
    </xf>
    <xf numFmtId="0" fontId="10" fillId="0" borderId="0" xfId="0" applyFont="1" applyAlignment="1">
      <alignment wrapText="1"/>
    </xf>
    <xf numFmtId="0" fontId="9" fillId="0" borderId="8" xfId="0" applyFont="1" applyBorder="1" applyAlignment="1">
      <alignment wrapText="1"/>
    </xf>
    <xf numFmtId="0" fontId="9" fillId="0" borderId="24" xfId="0" applyFont="1" applyBorder="1"/>
    <xf numFmtId="0" fontId="2" fillId="14" borderId="0" xfId="1" applyNumberFormat="1" applyFont="1" applyFill="1" applyAlignment="1">
      <alignment wrapText="1"/>
    </xf>
    <xf numFmtId="9" fontId="2" fillId="3" borderId="0" xfId="1" applyNumberFormat="1" applyFont="1" applyFill="1" applyProtection="1">
      <protection locked="0"/>
    </xf>
    <xf numFmtId="0" fontId="0" fillId="2" borderId="0" xfId="0" applyFill="1" applyAlignment="1">
      <alignment horizontal="center" wrapText="1"/>
    </xf>
    <xf numFmtId="0" fontId="6" fillId="14" borderId="0" xfId="0" applyFont="1" applyFill="1" applyAlignment="1">
      <alignment horizontal="center" vertical="center" wrapText="1"/>
    </xf>
    <xf numFmtId="0" fontId="2" fillId="0" borderId="0" xfId="0" applyFont="1" applyAlignment="1">
      <alignment horizontal="left" vertical="top" wrapText="1"/>
    </xf>
    <xf numFmtId="0" fontId="11" fillId="0" borderId="10" xfId="0" applyFont="1" applyBorder="1" applyAlignment="1">
      <alignment horizontal="left" vertical="top"/>
    </xf>
    <xf numFmtId="0" fontId="11" fillId="0" borderId="0" xfId="0" applyFont="1" applyBorder="1" applyAlignment="1">
      <alignment horizontal="left" vertical="top"/>
    </xf>
    <xf numFmtId="0" fontId="11" fillId="0" borderId="11" xfId="0" applyFont="1" applyBorder="1" applyAlignment="1">
      <alignment horizontal="left" vertical="top"/>
    </xf>
    <xf numFmtId="0" fontId="11" fillId="0" borderId="8" xfId="0" applyFont="1" applyBorder="1" applyAlignment="1">
      <alignment horizontal="left" vertical="top"/>
    </xf>
    <xf numFmtId="0" fontId="9" fillId="0" borderId="8" xfId="0" applyFont="1" applyBorder="1" applyAlignment="1">
      <alignment horizontal="left" vertical="top" wrapText="1"/>
    </xf>
    <xf numFmtId="0" fontId="11" fillId="0" borderId="15" xfId="0" applyFont="1" applyBorder="1" applyAlignment="1">
      <alignment horizontal="left"/>
    </xf>
    <xf numFmtId="0" fontId="11" fillId="0" borderId="16" xfId="0" applyFont="1" applyBorder="1" applyAlignment="1">
      <alignment horizontal="left"/>
    </xf>
    <xf numFmtId="0" fontId="11" fillId="0" borderId="12" xfId="0" applyFont="1" applyBorder="1" applyAlignment="1">
      <alignment horizontal="left" vertical="top"/>
    </xf>
    <xf numFmtId="0" fontId="11" fillId="0" borderId="14" xfId="0" applyFont="1" applyBorder="1" applyAlignment="1">
      <alignment vertical="top" wrapText="1"/>
    </xf>
    <xf numFmtId="0" fontId="11" fillId="0" borderId="16" xfId="0" applyFont="1" applyBorder="1" applyAlignment="1">
      <alignment vertical="top" wrapText="1"/>
    </xf>
    <xf numFmtId="0" fontId="11" fillId="0" borderId="13" xfId="0" applyFont="1" applyBorder="1" applyAlignment="1">
      <alignment horizontal="left" vertical="top"/>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20" fillId="14" borderId="0" xfId="0" applyFont="1" applyFill="1" applyAlignment="1">
      <alignment horizontal="left" vertical="center" wrapText="1"/>
    </xf>
    <xf numFmtId="0" fontId="6" fillId="14" borderId="0" xfId="0" applyFont="1" applyFill="1" applyAlignment="1">
      <alignment horizontal="left" vertical="center" wrapText="1"/>
    </xf>
    <xf numFmtId="0" fontId="4" fillId="12" borderId="0" xfId="0" applyFont="1" applyFill="1" applyAlignment="1">
      <alignment horizontal="left"/>
    </xf>
    <xf numFmtId="17" fontId="2" fillId="0" borderId="0" xfId="0" applyNumberFormat="1" applyFont="1" applyAlignment="1">
      <alignment vertical="top"/>
    </xf>
    <xf numFmtId="0" fontId="11" fillId="0" borderId="0" xfId="0" applyFont="1" applyAlignment="1">
      <alignment vertical="top"/>
    </xf>
  </cellXfs>
  <cellStyles count="3">
    <cellStyle name="Prozent" xfId="1" builtinId="5"/>
    <cellStyle name="Standard" xfId="0" builtinId="0"/>
    <cellStyle name="Währung" xfId="2" builtinId="4"/>
  </cellStyles>
  <dxfs count="261">
    <dxf>
      <font>
        <strike val="0"/>
        <outline val="0"/>
        <shadow val="0"/>
        <u val="none"/>
        <vertAlign val="baseline"/>
        <sz val="11"/>
        <color rgb="FF000000"/>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none">
          <fgColor indexed="64"/>
          <bgColor auto="1"/>
        </patternFill>
      </fill>
    </dxf>
    <dxf>
      <font>
        <strike val="0"/>
        <outline val="0"/>
        <shadow val="0"/>
        <u val="none"/>
        <vertAlign val="baseline"/>
        <sz val="11"/>
        <color rgb="FF000000"/>
        <name val="HDA DIN Office"/>
        <scheme val="none"/>
      </font>
    </dxf>
    <dxf>
      <font>
        <b val="0"/>
        <i val="0"/>
        <strike val="0"/>
        <condense val="0"/>
        <extend val="0"/>
        <outline val="0"/>
        <shadow val="0"/>
        <u val="none"/>
        <vertAlign val="baseline"/>
        <sz val="11"/>
        <color theme="1"/>
        <name val="HDA DIN Office"/>
        <scheme val="none"/>
      </font>
      <fill>
        <patternFill patternType="solid">
          <fgColor theme="4" tint="0.79998168889431442"/>
          <bgColor theme="4" tint="0.79998168889431442"/>
        </patternFill>
      </fill>
      <border diagonalUp="0" diagonalDown="0" outline="0">
        <left style="thin">
          <color theme="4" tint="0.39997558519241921"/>
        </left>
        <right style="thin">
          <color theme="4" tint="0.39997558519241921"/>
        </right>
        <top/>
        <bottom/>
      </border>
    </dxf>
    <dxf>
      <font>
        <strike val="0"/>
        <outline val="0"/>
        <shadow val="0"/>
        <u val="none"/>
        <vertAlign val="baseline"/>
        <sz val="11"/>
        <color theme="1"/>
        <name val="HDA DIN Office"/>
        <scheme val="none"/>
      </font>
      <numFmt numFmtId="2" formatCode="0.00"/>
    </dxf>
    <dxf>
      <font>
        <strike val="0"/>
        <outline val="0"/>
        <shadow val="0"/>
        <u val="none"/>
        <vertAlign val="baseline"/>
        <sz val="11"/>
        <color theme="1"/>
        <name val="HDA DIN Office"/>
        <scheme val="none"/>
      </font>
      <numFmt numFmtId="2" formatCode="0.00"/>
    </dxf>
    <dxf>
      <font>
        <b val="0"/>
        <i val="0"/>
        <strike val="0"/>
        <condense val="0"/>
        <extend val="0"/>
        <outline val="0"/>
        <shadow val="0"/>
        <u val="none"/>
        <vertAlign val="baseline"/>
        <sz val="11"/>
        <color theme="1"/>
        <name val="HDA DIN Office"/>
        <scheme val="none"/>
      </font>
      <numFmt numFmtId="2" formatCode="0.00"/>
    </dxf>
    <dxf>
      <font>
        <strike val="0"/>
        <outline val="0"/>
        <shadow val="0"/>
        <u val="none"/>
        <vertAlign val="baseline"/>
        <sz val="11"/>
        <color theme="1"/>
        <name val="HDA DIN Office"/>
        <scheme val="none"/>
      </font>
      <numFmt numFmtId="2" formatCode="0.00"/>
    </dxf>
    <dxf>
      <font>
        <strike val="0"/>
        <outline val="0"/>
        <shadow val="0"/>
        <u val="none"/>
        <vertAlign val="baseline"/>
        <sz val="11"/>
        <color theme="1"/>
        <name val="HDA DIN Office"/>
        <scheme val="none"/>
      </font>
      <numFmt numFmtId="2" formatCode="0.00"/>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none">
          <fgColor indexed="64"/>
          <bgColor auto="1"/>
        </patternFill>
      </fill>
    </dxf>
    <dxf>
      <font>
        <strike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fill>
        <patternFill patternType="solid">
          <fgColor theme="4" tint="0.79998168889431442"/>
          <bgColor theme="4" tint="0.79998168889431442"/>
        </patternFill>
      </fill>
      <border diagonalUp="0" diagonalDown="0" outline="0">
        <left style="thin">
          <color theme="4" tint="0.39997558519241921"/>
        </left>
        <right style="thin">
          <color theme="4" tint="0.39997558519241921"/>
        </right>
        <top/>
        <bottom/>
      </border>
    </dxf>
    <dxf>
      <numFmt numFmtId="1" formatCode="0"/>
    </dxf>
    <dxf>
      <numFmt numFmtId="1" formatCode="0"/>
    </dxf>
    <dxf>
      <numFmt numFmtId="1" formatCode="0"/>
    </dxf>
    <dxf>
      <numFmt numFmtId="1" formatCode="0"/>
    </dxf>
    <dxf>
      <numFmt numFmtId="1" formatCode="0"/>
    </dxf>
    <dxf>
      <numFmt numFmtId="1" formatCode="0"/>
    </dxf>
    <dxf>
      <numFmt numFmtId="1" formatCode="0"/>
    </dxf>
    <dxf>
      <font>
        <strike val="0"/>
        <outline val="0"/>
        <shadow val="0"/>
        <u val="none"/>
        <vertAlign val="baseline"/>
        <sz val="11"/>
        <color auto="1"/>
        <name val="HDA DIN Office"/>
        <scheme val="none"/>
      </font>
      <fill>
        <patternFill patternType="solid">
          <fgColor indexed="64"/>
          <bgColor theme="0"/>
        </patternFill>
      </fill>
    </dxf>
    <dxf>
      <font>
        <b val="0"/>
        <i val="0"/>
        <strike val="0"/>
        <condense val="0"/>
        <extend val="0"/>
        <outline val="0"/>
        <shadow val="0"/>
        <u val="none"/>
        <vertAlign val="baseline"/>
        <sz val="11"/>
        <color theme="1"/>
        <name val="HDA DIN Office"/>
        <scheme val="none"/>
      </font>
      <alignment horizontal="general" vertical="top" textRotation="0"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b val="0"/>
        <i val="0"/>
        <strike val="0"/>
        <condense val="0"/>
        <extend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horizontal="general" vertical="bottom" textRotation="0" wrapText="1" indent="0" justifyLastLine="0" shrinkToFit="0" readingOrder="0"/>
    </dxf>
    <dxf>
      <font>
        <strike val="0"/>
        <outline val="0"/>
        <shadow val="0"/>
        <u val="none"/>
        <vertAlign val="baseline"/>
        <sz val="11"/>
        <color rgb="FF000000"/>
        <name val="HDA DIN Office"/>
        <scheme val="none"/>
      </font>
    </dxf>
    <dxf>
      <font>
        <strike val="0"/>
        <outline val="0"/>
        <shadow val="0"/>
        <u val="none"/>
        <vertAlign val="baseline"/>
        <sz val="11"/>
        <color rgb="FF000000"/>
        <name val="HDA DIN Office"/>
        <scheme val="none"/>
      </font>
      <numFmt numFmtId="0" formatCode="General"/>
    </dxf>
    <dxf>
      <font>
        <b val="0"/>
        <i val="0"/>
        <strike val="0"/>
        <condense val="0"/>
        <extend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numFmt numFmtId="0" formatCode="General"/>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rgb="FF000000"/>
        <name val="HDA DIN Office"/>
        <scheme val="none"/>
      </font>
    </dxf>
    <dxf>
      <font>
        <strike val="0"/>
        <outline val="0"/>
        <shadow val="0"/>
        <u val="none"/>
        <vertAlign val="baseline"/>
        <sz val="11"/>
        <color theme="1"/>
        <name val="HDA DIN Office"/>
        <scheme val="none"/>
      </font>
      <alignment textRotation="0" wrapText="1" indent="0" justifyLastLine="0" shrinkToFit="0" readingOrder="0"/>
    </dxf>
    <dxf>
      <font>
        <strike val="0"/>
        <outline val="0"/>
        <shadow val="0"/>
        <u val="none"/>
        <vertAlign val="baseline"/>
        <sz val="11"/>
        <color rgb="FF000000"/>
        <name val="HDA DIN Office"/>
        <scheme val="none"/>
      </font>
      <alignment horizontal="general" vertical="top" textRotation="0" wrapText="0" indent="0" justifyLastLine="0" shrinkToFit="0" readingOrder="0"/>
    </dxf>
    <dxf>
      <font>
        <strike val="0"/>
        <outline val="0"/>
        <shadow val="0"/>
        <u val="none"/>
        <vertAlign val="baseline"/>
        <sz val="11"/>
        <color rgb="FF000000"/>
        <name val="HDA DIN Office"/>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HDA DIN Office"/>
        <scheme val="none"/>
      </font>
      <alignment horizontal="general" vertical="top" textRotation="0" wrapText="0" indent="0" justifyLastLine="0" shrinkToFit="0" readingOrder="0"/>
    </dxf>
    <dxf>
      <font>
        <strike val="0"/>
        <outline val="0"/>
        <shadow val="0"/>
        <u val="none"/>
        <vertAlign val="baseline"/>
        <sz val="11"/>
        <color theme="1"/>
        <name val="HDA DIN Office"/>
        <scheme val="none"/>
      </font>
      <alignment horizontal="general" vertical="top" textRotation="0" wrapText="0" indent="0" justifyLastLine="0" shrinkToFit="0" readingOrder="0"/>
    </dxf>
    <dxf>
      <font>
        <strike val="0"/>
        <outline val="0"/>
        <shadow val="0"/>
        <u val="none"/>
        <vertAlign val="baseline"/>
        <sz val="11"/>
        <color theme="1"/>
        <name val="HDA DIN Office"/>
        <scheme val="none"/>
      </font>
      <alignment horizontal="general" vertical="top" textRotation="0" wrapText="0" indent="0" justifyLastLine="0" shrinkToFit="0" readingOrder="0"/>
    </dxf>
    <dxf>
      <font>
        <strike val="0"/>
        <outline val="0"/>
        <shadow val="0"/>
        <u val="none"/>
        <vertAlign val="baseline"/>
        <sz val="11"/>
        <color theme="1"/>
        <name val="HDA DIN Office"/>
        <scheme val="none"/>
      </font>
      <numFmt numFmtId="0" formatCode="General"/>
      <alignment horizontal="general" vertical="top" textRotation="0" wrapText="0" indent="0" justifyLastLine="0" shrinkToFit="0" readingOrder="0"/>
    </dxf>
    <dxf>
      <font>
        <strike val="0"/>
        <outline val="0"/>
        <shadow val="0"/>
        <u val="none"/>
        <vertAlign val="baseline"/>
        <sz val="11"/>
        <color rgb="FF000000"/>
        <name val="HDA DIN Office"/>
        <scheme val="none"/>
      </font>
      <alignment horizontal="general" vertical="top" textRotation="0" wrapText="0" indent="0" justifyLastLine="0" shrinkToFit="0" readingOrder="0"/>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alignment horizontal="left" vertical="top" textRotation="0" wrapText="1" indent="0" justifyLastLine="0" shrinkToFit="0" readingOrder="0"/>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numFmt numFmtId="0" formatCode="General"/>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fill>
        <patternFill patternType="solid">
          <fgColor indexed="64"/>
          <bgColor theme="7" tint="0.79998168889431442"/>
        </patternFill>
      </fill>
      <protection locked="0" hidden="0"/>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dxf>
    <dxf>
      <font>
        <strike val="0"/>
        <outline val="0"/>
        <shadow val="0"/>
        <u val="none"/>
        <vertAlign val="baseline"/>
        <sz val="11"/>
        <color theme="1"/>
        <name val="HDA DIN Office"/>
        <scheme val="none"/>
      </font>
      <fill>
        <patternFill patternType="solid">
          <fgColor indexed="64"/>
          <bgColor theme="7"/>
        </patternFill>
      </fill>
    </dxf>
    <dxf>
      <font>
        <strike val="0"/>
        <outline val="0"/>
        <shadow val="0"/>
        <u val="none"/>
        <vertAlign val="baseline"/>
        <sz val="11"/>
        <color theme="1"/>
        <name val="HDA DIN Office"/>
        <scheme val="none"/>
      </font>
      <fill>
        <patternFill patternType="solid">
          <fgColor indexed="64"/>
          <bgColor theme="7"/>
        </patternFill>
      </fill>
    </dxf>
    <dxf>
      <font>
        <strike val="0"/>
        <outline val="0"/>
        <shadow val="0"/>
        <u val="none"/>
        <vertAlign val="baseline"/>
        <sz val="11"/>
        <color theme="1"/>
        <name val="HDA DIN Office"/>
        <scheme val="none"/>
      </font>
    </dxf>
  </dxfs>
  <tableStyles count="0" defaultTableStyle="TableStyleMedium2" defaultPivotStyle="PivotStyleLight16"/>
  <colors>
    <mruColors>
      <color rgb="FFFFC000"/>
      <color rgb="FF808080"/>
      <color rgb="FF415500"/>
      <color rgb="FF8CAA00"/>
      <color rgb="FF5F9BCD"/>
      <color rgb="FFA50F19"/>
      <color rgb="FF5F0050"/>
      <color rgb="FFE69119"/>
      <color rgb="FFD8BD98"/>
      <color rgb="FFC69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HDA DIN Office" panose="02000503030000020003" pitchFamily="2" charset="0"/>
                <a:ea typeface="+mn-ea"/>
                <a:cs typeface="+mn-cs"/>
              </a:defRPr>
            </a:pPr>
            <a:r>
              <a:rPr lang="en-US">
                <a:solidFill>
                  <a:schemeClr val="tx1"/>
                </a:solidFill>
                <a:latin typeface="HDA DIN Office" panose="02000503030000020003" pitchFamily="2" charset="0"/>
              </a:rPr>
              <a:t>Bewertung Anpassungspotential &amp; Betroffenheit von Hitze der</a:t>
            </a:r>
            <a:r>
              <a:rPr lang="en-US" baseline="0">
                <a:solidFill>
                  <a:schemeClr val="tx1"/>
                </a:solidFill>
                <a:latin typeface="HDA DIN Office" panose="02000503030000020003" pitchFamily="2" charset="0"/>
              </a:rPr>
              <a:t> Standorte</a:t>
            </a:r>
            <a:endParaRPr lang="en-US">
              <a:solidFill>
                <a:schemeClr val="tx1"/>
              </a:solidFill>
              <a:latin typeface="HDA DIN Office" panose="02000503030000020003"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HDA DIN Office" panose="02000503030000020003" pitchFamily="2" charset="0"/>
              <a:ea typeface="+mn-ea"/>
              <a:cs typeface="+mn-cs"/>
            </a:defRPr>
          </a:pPr>
          <a:endParaRPr lang="de-DE"/>
        </a:p>
      </c:txPr>
    </c:title>
    <c:autoTitleDeleted val="0"/>
    <c:plotArea>
      <c:layout/>
      <c:scatterChart>
        <c:scatterStyle val="lineMarker"/>
        <c:varyColors val="0"/>
        <c:ser>
          <c:idx val="0"/>
          <c:order val="0"/>
          <c:tx>
            <c:strRef>
              <c:f>'15. Ergebnissübersicht'!$D$1</c:f>
              <c:strCache>
                <c:ptCount val="1"/>
                <c:pt idx="0">
                  <c:v>Handlungsbedarf Starkregen aktuell</c:v>
                </c:pt>
              </c:strCache>
              <c:extLst xmlns:c15="http://schemas.microsoft.com/office/drawing/2012/chart"/>
            </c:strRef>
          </c:tx>
          <c:spPr>
            <a:ln w="25400" cap="rnd">
              <a:noFill/>
              <a:round/>
            </a:ln>
            <a:effectLst/>
          </c:spPr>
          <c:marker>
            <c:symbol val="circle"/>
            <c:size val="5"/>
            <c:spPr>
              <a:solidFill>
                <a:schemeClr val="accent1"/>
              </a:solidFill>
              <a:ln w="9525">
                <a:solidFill>
                  <a:schemeClr val="accent1"/>
                </a:solidFill>
              </a:ln>
              <a:effectLst/>
            </c:spPr>
          </c:marker>
          <c:xVal>
            <c:strRef>
              <c:f>'15. Ergebnissübersicht'!$B$2:$B$10</c:f>
              <c:strCache>
                <c:ptCount val="9"/>
                <c:pt idx="0">
                  <c:v>-</c:v>
                </c:pt>
                <c:pt idx="1">
                  <c:v>-</c:v>
                </c:pt>
                <c:pt idx="2">
                  <c:v>-</c:v>
                </c:pt>
                <c:pt idx="3">
                  <c:v>-</c:v>
                </c:pt>
                <c:pt idx="4">
                  <c:v>-</c:v>
                </c:pt>
                <c:pt idx="5">
                  <c:v>-</c:v>
                </c:pt>
                <c:pt idx="6">
                  <c:v>-</c:v>
                </c:pt>
                <c:pt idx="7">
                  <c:v>-</c:v>
                </c:pt>
                <c:pt idx="8">
                  <c:v>-</c:v>
                </c:pt>
              </c:strCache>
            </c:strRef>
          </c:xVal>
          <c:yVal>
            <c:numRef>
              <c:f>'15. Ergebnissübersicht'!$D$2:$D$10</c:f>
              <c:numCache>
                <c:formatCode>0</c:formatCode>
                <c:ptCount val="9"/>
                <c:pt idx="0">
                  <c:v>0</c:v>
                </c:pt>
                <c:pt idx="1">
                  <c:v>0</c:v>
                </c:pt>
                <c:pt idx="2">
                  <c:v>0</c:v>
                </c:pt>
                <c:pt idx="3">
                  <c:v>0</c:v>
                </c:pt>
                <c:pt idx="4">
                  <c:v>0</c:v>
                </c:pt>
                <c:pt idx="5">
                  <c:v>0</c:v>
                </c:pt>
                <c:pt idx="6">
                  <c:v>0</c:v>
                </c:pt>
                <c:pt idx="7">
                  <c:v>0</c:v>
                </c:pt>
                <c:pt idx="8">
                  <c:v>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5D3-40E8-8218-AB45E2274572}"/>
            </c:ext>
          </c:extLst>
        </c:ser>
        <c:ser>
          <c:idx val="1"/>
          <c:order val="1"/>
          <c:tx>
            <c:strRef>
              <c:f>'15. Ergebnissübersicht'!$F$1</c:f>
              <c:strCache>
                <c:ptCount val="1"/>
                <c:pt idx="0">
                  <c:v>Handlungsbedarf Dürre aktuell</c:v>
                </c:pt>
              </c:strCache>
              <c:extLst xmlns:c15="http://schemas.microsoft.com/office/drawing/2012/chart"/>
            </c:strRef>
          </c:tx>
          <c:spPr>
            <a:ln w="25400" cap="rnd">
              <a:noFill/>
              <a:round/>
            </a:ln>
            <a:effectLst/>
          </c:spPr>
          <c:marker>
            <c:symbol val="circle"/>
            <c:size val="5"/>
            <c:spPr>
              <a:solidFill>
                <a:schemeClr val="accent2"/>
              </a:solidFill>
              <a:ln w="9525">
                <a:solidFill>
                  <a:schemeClr val="accent2"/>
                </a:solidFill>
              </a:ln>
              <a:effectLst/>
            </c:spPr>
          </c:marker>
          <c:xVal>
            <c:strRef>
              <c:f>'15. Ergebnissübersicht'!$B$2:$B$10</c:f>
              <c:strCache>
                <c:ptCount val="9"/>
                <c:pt idx="0">
                  <c:v>-</c:v>
                </c:pt>
                <c:pt idx="1">
                  <c:v>-</c:v>
                </c:pt>
                <c:pt idx="2">
                  <c:v>-</c:v>
                </c:pt>
                <c:pt idx="3">
                  <c:v>-</c:v>
                </c:pt>
                <c:pt idx="4">
                  <c:v>-</c:v>
                </c:pt>
                <c:pt idx="5">
                  <c:v>-</c:v>
                </c:pt>
                <c:pt idx="6">
                  <c:v>-</c:v>
                </c:pt>
                <c:pt idx="7">
                  <c:v>-</c:v>
                </c:pt>
                <c:pt idx="8">
                  <c:v>-</c:v>
                </c:pt>
              </c:strCache>
            </c:strRef>
          </c:xVal>
          <c:yVal>
            <c:numRef>
              <c:f>'15. Ergebnissübersicht'!$F$2:$F$10</c:f>
              <c:numCache>
                <c:formatCode>0</c:formatCode>
                <c:ptCount val="9"/>
                <c:pt idx="0">
                  <c:v>0</c:v>
                </c:pt>
                <c:pt idx="1">
                  <c:v>0</c:v>
                </c:pt>
                <c:pt idx="2">
                  <c:v>0</c:v>
                </c:pt>
                <c:pt idx="3">
                  <c:v>0</c:v>
                </c:pt>
                <c:pt idx="4">
                  <c:v>0</c:v>
                </c:pt>
                <c:pt idx="5">
                  <c:v>0</c:v>
                </c:pt>
                <c:pt idx="6">
                  <c:v>0</c:v>
                </c:pt>
                <c:pt idx="7">
                  <c:v>0</c:v>
                </c:pt>
                <c:pt idx="8">
                  <c:v>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D5D3-40E8-8218-AB45E2274572}"/>
            </c:ext>
          </c:extLst>
        </c:ser>
        <c:ser>
          <c:idx val="2"/>
          <c:order val="2"/>
          <c:tx>
            <c:strRef>
              <c:f>'15. Ergebnissübersicht'!$H$1</c:f>
              <c:strCache>
                <c:ptCount val="1"/>
                <c:pt idx="0">
                  <c:v>Anpassungspotential</c:v>
                </c:pt>
              </c:strCache>
            </c:strRef>
          </c:tx>
          <c:spPr>
            <a:ln w="19050" cap="rnd">
              <a:noFill/>
              <a:round/>
            </a:ln>
            <a:effectLst/>
          </c:spPr>
          <c:marker>
            <c:symbol val="circle"/>
            <c:size val="11"/>
            <c:spPr>
              <a:solidFill>
                <a:srgbClr val="E69119"/>
              </a:solidFill>
              <a:ln w="0">
                <a:noFill/>
              </a:ln>
              <a:effectLst/>
            </c:spPr>
          </c:marker>
          <c:dPt>
            <c:idx val="1"/>
            <c:marker>
              <c:symbol val="circle"/>
              <c:size val="11"/>
              <c:spPr>
                <a:solidFill>
                  <a:srgbClr val="5F0050"/>
                </a:solidFill>
                <a:ln w="0">
                  <a:noFill/>
                </a:ln>
                <a:effectLst/>
              </c:spPr>
            </c:marker>
            <c:bubble3D val="0"/>
            <c:extLst>
              <c:ext xmlns:c16="http://schemas.microsoft.com/office/drawing/2014/chart" uri="{C3380CC4-5D6E-409C-BE32-E72D297353CC}">
                <c16:uniqueId val="{00000003-D5D3-40E8-8218-AB45E2274572}"/>
              </c:ext>
            </c:extLst>
          </c:dPt>
          <c:dPt>
            <c:idx val="2"/>
            <c:marker>
              <c:symbol val="circle"/>
              <c:size val="11"/>
              <c:spPr>
                <a:solidFill>
                  <a:srgbClr val="FFC000"/>
                </a:solidFill>
                <a:ln w="0">
                  <a:noFill/>
                </a:ln>
                <a:effectLst/>
              </c:spPr>
            </c:marker>
            <c:bubble3D val="0"/>
            <c:extLst>
              <c:ext xmlns:c16="http://schemas.microsoft.com/office/drawing/2014/chart" uri="{C3380CC4-5D6E-409C-BE32-E72D297353CC}">
                <c16:uniqueId val="{00000005-D5D3-40E8-8218-AB45E2274572}"/>
              </c:ext>
            </c:extLst>
          </c:dPt>
          <c:dPt>
            <c:idx val="3"/>
            <c:marker>
              <c:symbol val="circle"/>
              <c:size val="11"/>
              <c:spPr>
                <a:solidFill>
                  <a:srgbClr val="A50F19"/>
                </a:solidFill>
                <a:ln w="0">
                  <a:noFill/>
                </a:ln>
                <a:effectLst/>
              </c:spPr>
            </c:marker>
            <c:bubble3D val="0"/>
            <c:extLst>
              <c:ext xmlns:c16="http://schemas.microsoft.com/office/drawing/2014/chart" uri="{C3380CC4-5D6E-409C-BE32-E72D297353CC}">
                <c16:uniqueId val="{00000006-D5D3-40E8-8218-AB45E2274572}"/>
              </c:ext>
            </c:extLst>
          </c:dPt>
          <c:dPt>
            <c:idx val="4"/>
            <c:marker>
              <c:symbol val="circle"/>
              <c:size val="11"/>
              <c:spPr>
                <a:solidFill>
                  <a:srgbClr val="5F9BCD"/>
                </a:solidFill>
                <a:ln w="0">
                  <a:noFill/>
                </a:ln>
                <a:effectLst/>
              </c:spPr>
            </c:marker>
            <c:bubble3D val="0"/>
            <c:extLst>
              <c:ext xmlns:c16="http://schemas.microsoft.com/office/drawing/2014/chart" uri="{C3380CC4-5D6E-409C-BE32-E72D297353CC}">
                <c16:uniqueId val="{00000007-D5D3-40E8-8218-AB45E2274572}"/>
              </c:ext>
            </c:extLst>
          </c:dPt>
          <c:dPt>
            <c:idx val="5"/>
            <c:marker>
              <c:symbol val="circle"/>
              <c:size val="11"/>
              <c:spPr>
                <a:solidFill>
                  <a:srgbClr val="8CAA00"/>
                </a:solidFill>
                <a:ln w="0">
                  <a:noFill/>
                </a:ln>
                <a:effectLst/>
              </c:spPr>
            </c:marker>
            <c:bubble3D val="0"/>
            <c:extLst>
              <c:ext xmlns:c16="http://schemas.microsoft.com/office/drawing/2014/chart" uri="{C3380CC4-5D6E-409C-BE32-E72D297353CC}">
                <c16:uniqueId val="{00000008-D5D3-40E8-8218-AB45E2274572}"/>
              </c:ext>
            </c:extLst>
          </c:dPt>
          <c:dPt>
            <c:idx val="6"/>
            <c:marker>
              <c:symbol val="circle"/>
              <c:size val="11"/>
              <c:spPr>
                <a:solidFill>
                  <a:srgbClr val="415500"/>
                </a:solidFill>
                <a:ln w="0">
                  <a:noFill/>
                </a:ln>
                <a:effectLst/>
              </c:spPr>
            </c:marker>
            <c:bubble3D val="0"/>
            <c:extLst>
              <c:ext xmlns:c16="http://schemas.microsoft.com/office/drawing/2014/chart" uri="{C3380CC4-5D6E-409C-BE32-E72D297353CC}">
                <c16:uniqueId val="{00000009-D5D3-40E8-8218-AB45E2274572}"/>
              </c:ext>
            </c:extLst>
          </c:dPt>
          <c:dPt>
            <c:idx val="7"/>
            <c:marker>
              <c:symbol val="circle"/>
              <c:size val="11"/>
              <c:spPr>
                <a:solidFill>
                  <a:srgbClr val="808080"/>
                </a:solidFill>
                <a:ln w="0">
                  <a:noFill/>
                </a:ln>
                <a:effectLst/>
              </c:spPr>
            </c:marker>
            <c:bubble3D val="0"/>
            <c:extLst>
              <c:ext xmlns:c16="http://schemas.microsoft.com/office/drawing/2014/chart" uri="{C3380CC4-5D6E-409C-BE32-E72D297353CC}">
                <c16:uniqueId val="{0000000A-D5D3-40E8-8218-AB45E2274572}"/>
              </c:ext>
            </c:extLst>
          </c:dPt>
          <c:dLbls>
            <c:dLbl>
              <c:idx val="0"/>
              <c:layout>
                <c:manualLayout>
                  <c:x val="-0.17643363260332995"/>
                  <c:y val="-1.0298388369794855E-2"/>
                </c:manualLayout>
              </c:layout>
              <c:tx>
                <c:rich>
                  <a:bodyPr/>
                  <a:lstStyle/>
                  <a:p>
                    <a:fld id="{3A9170DE-F2EA-4AB8-BBAA-18A231FD0F40}"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5D3-40E8-8218-AB45E2274572}"/>
                </c:ext>
              </c:extLst>
            </c:dLbl>
            <c:dLbl>
              <c:idx val="1"/>
              <c:layout>
                <c:manualLayout>
                  <c:x val="-0.1008381190347067"/>
                  <c:y val="7.886508645849763E-2"/>
                </c:manualLayout>
              </c:layout>
              <c:tx>
                <c:rich>
                  <a:bodyPr/>
                  <a:lstStyle/>
                  <a:p>
                    <a:fld id="{D01CB4BD-F047-4B58-BB4E-EC0EB2C07FD7}"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5D3-40E8-8218-AB45E2274572}"/>
                </c:ext>
              </c:extLst>
            </c:dLbl>
            <c:dLbl>
              <c:idx val="2"/>
              <c:layout>
                <c:manualLayout>
                  <c:x val="8.7127719804113556E-3"/>
                  <c:y val="-2.0596776739589741E-2"/>
                </c:manualLayout>
              </c:layout>
              <c:tx>
                <c:rich>
                  <a:bodyPr/>
                  <a:lstStyle/>
                  <a:p>
                    <a:fld id="{F37C2389-F790-4481-AEC2-4E439167944C}"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5D3-40E8-8218-AB45E2274572}"/>
                </c:ext>
              </c:extLst>
            </c:dLbl>
            <c:dLbl>
              <c:idx val="3"/>
              <c:layout>
                <c:manualLayout>
                  <c:x val="-0.1302927919419187"/>
                  <c:y val="8.5637253117749904E-2"/>
                </c:manualLayout>
              </c:layout>
              <c:tx>
                <c:rich>
                  <a:bodyPr/>
                  <a:lstStyle/>
                  <a:p>
                    <a:fld id="{C4AA56CE-8EE7-4F99-B0D4-77F0F1E8BDF9}"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5D3-40E8-8218-AB45E2274572}"/>
                </c:ext>
              </c:extLst>
            </c:dLbl>
            <c:dLbl>
              <c:idx val="4"/>
              <c:layout>
                <c:manualLayout>
                  <c:x val="-2.1781929951028389E-3"/>
                  <c:y val="-3.0895165109384563E-2"/>
                </c:manualLayout>
              </c:layout>
              <c:tx>
                <c:rich>
                  <a:bodyPr/>
                  <a:lstStyle/>
                  <a:p>
                    <a:fld id="{4D2E6151-A423-4C27-B634-FAF4846E2226}"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5D3-40E8-8218-AB45E2274572}"/>
                </c:ext>
              </c:extLst>
            </c:dLbl>
            <c:dLbl>
              <c:idx val="5"/>
              <c:layout>
                <c:manualLayout>
                  <c:x val="-0.11812338929274523"/>
                  <c:y val="-0.13357463794198174"/>
                </c:manualLayout>
              </c:layout>
              <c:tx>
                <c:rich>
                  <a:bodyPr/>
                  <a:lstStyle/>
                  <a:p>
                    <a:fld id="{334B5212-11E0-447F-A056-7E44B83508C7}"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5D3-40E8-8218-AB45E2274572}"/>
                </c:ext>
              </c:extLst>
            </c:dLbl>
            <c:dLbl>
              <c:idx val="6"/>
              <c:layout>
                <c:manualLayout>
                  <c:x val="1.3069157970617034E-2"/>
                  <c:y val="2.4029572862854658E-2"/>
                </c:manualLayout>
              </c:layout>
              <c:tx>
                <c:rich>
                  <a:bodyPr/>
                  <a:lstStyle/>
                  <a:p>
                    <a:fld id="{17BEC1DF-576A-4DA2-818B-93F6D71954E9}"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5D3-40E8-8218-AB45E2274572}"/>
                </c:ext>
              </c:extLst>
            </c:dLbl>
            <c:dLbl>
              <c:idx val="7"/>
              <c:layout>
                <c:manualLayout>
                  <c:x val="-2.1781929951029187E-3"/>
                  <c:y val="-2.746236898611961E-2"/>
                </c:manualLayout>
              </c:layout>
              <c:tx>
                <c:rich>
                  <a:bodyPr/>
                  <a:lstStyle/>
                  <a:p>
                    <a:fld id="{D1D1AA7D-692E-49C1-8B33-555A3154E8E6}"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5D3-40E8-8218-AB45E2274572}"/>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AED-41AA-B8D3-F81097DAC531}"/>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HDA DIN Office" panose="02000503030000020003" pitchFamily="2" charset="0"/>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xVal>
            <c:strRef>
              <c:f>'15. Ergebnissübersicht'!$B$2:$B$10</c:f>
              <c:strCache>
                <c:ptCount val="9"/>
                <c:pt idx="0">
                  <c:v>-</c:v>
                </c:pt>
                <c:pt idx="1">
                  <c:v>-</c:v>
                </c:pt>
                <c:pt idx="2">
                  <c:v>-</c:v>
                </c:pt>
                <c:pt idx="3">
                  <c:v>-</c:v>
                </c:pt>
                <c:pt idx="4">
                  <c:v>-</c:v>
                </c:pt>
                <c:pt idx="5">
                  <c:v>-</c:v>
                </c:pt>
                <c:pt idx="6">
                  <c:v>-</c:v>
                </c:pt>
                <c:pt idx="7">
                  <c:v>-</c:v>
                </c:pt>
                <c:pt idx="8">
                  <c:v>-</c:v>
                </c:pt>
              </c:strCache>
            </c:strRef>
          </c:xVal>
          <c:yVal>
            <c:numRef>
              <c:f>'15. Ergebnissübersicht'!$H$2:$H$10</c:f>
              <c:numCache>
                <c:formatCode>0</c:formatCode>
                <c:ptCount val="9"/>
                <c:pt idx="0">
                  <c:v>0</c:v>
                </c:pt>
                <c:pt idx="1">
                  <c:v>0</c:v>
                </c:pt>
                <c:pt idx="2">
                  <c:v>0</c:v>
                </c:pt>
                <c:pt idx="3">
                  <c:v>0</c:v>
                </c:pt>
                <c:pt idx="4">
                  <c:v>0</c:v>
                </c:pt>
                <c:pt idx="5">
                  <c:v>0</c:v>
                </c:pt>
                <c:pt idx="6">
                  <c:v>0</c:v>
                </c:pt>
                <c:pt idx="7">
                  <c:v>0</c:v>
                </c:pt>
                <c:pt idx="8">
                  <c:v>0</c:v>
                </c:pt>
              </c:numCache>
            </c:numRef>
          </c:yVal>
          <c:smooth val="0"/>
          <c:extLst>
            <c:ext xmlns:c15="http://schemas.microsoft.com/office/drawing/2012/chart" uri="{02D57815-91ED-43cb-92C2-25804820EDAC}">
              <c15:datalabelsRange>
                <c15:f>'15. Ergebnissübersicht'!$A$2:$A$10</c15:f>
                <c15:dlblRangeCache>
                  <c:ptCount val="9"/>
                  <c:pt idx="0">
                    <c:v>Standort A</c:v>
                  </c:pt>
                  <c:pt idx="1">
                    <c:v>Standort B</c:v>
                  </c:pt>
                  <c:pt idx="2">
                    <c:v>Standort C</c:v>
                  </c:pt>
                  <c:pt idx="3">
                    <c:v>0</c:v>
                  </c:pt>
                  <c:pt idx="4">
                    <c:v>0</c:v>
                  </c:pt>
                  <c:pt idx="5">
                    <c:v>0</c:v>
                  </c:pt>
                  <c:pt idx="6">
                    <c:v>0</c:v>
                  </c:pt>
                  <c:pt idx="7">
                    <c:v>0</c:v>
                  </c:pt>
                  <c:pt idx="8">
                    <c:v>0</c:v>
                  </c:pt>
                </c15:dlblRangeCache>
              </c15:datalabelsRange>
            </c:ext>
            <c:ext xmlns:c16="http://schemas.microsoft.com/office/drawing/2014/chart" uri="{C3380CC4-5D6E-409C-BE32-E72D297353CC}">
              <c16:uniqueId val="{00000002-D5D3-40E8-8218-AB45E2274572}"/>
            </c:ext>
          </c:extLst>
        </c:ser>
        <c:dLbls>
          <c:showLegendKey val="0"/>
          <c:showVal val="0"/>
          <c:showCatName val="0"/>
          <c:showSerName val="0"/>
          <c:showPercent val="0"/>
          <c:showBubbleSize val="0"/>
        </c:dLbls>
        <c:axId val="1234099520"/>
        <c:axId val="1234096192"/>
        <c:extLst/>
      </c:scatterChart>
      <c:valAx>
        <c:axId val="1234099520"/>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r>
                  <a:rPr lang="de-DE">
                    <a:solidFill>
                      <a:schemeClr val="tx1"/>
                    </a:solidFill>
                    <a:latin typeface="HDA DIN Office" panose="02000503030000020003" pitchFamily="2" charset="0"/>
                  </a:rPr>
                  <a:t>Betroffenheit</a:t>
                </a:r>
                <a:r>
                  <a:rPr lang="de-DE" baseline="0">
                    <a:solidFill>
                      <a:schemeClr val="tx1"/>
                    </a:solidFill>
                    <a:latin typeface="HDA DIN Office" panose="02000503030000020003" pitchFamily="2" charset="0"/>
                  </a:rPr>
                  <a:t> von Hitze aktuell</a:t>
                </a:r>
                <a:endParaRPr lang="de-DE">
                  <a:solidFill>
                    <a:schemeClr val="tx1"/>
                  </a:solidFill>
                  <a:latin typeface="HDA DIN Office" panose="02000503030000020003" pitchFamily="2"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HDA DIN Office" panose="02000503030000020003" pitchFamily="2" charset="0"/>
                <a:ea typeface="+mn-ea"/>
                <a:cs typeface="+mn-cs"/>
              </a:defRPr>
            </a:pPr>
            <a:endParaRPr lang="de-DE"/>
          </a:p>
        </c:txPr>
        <c:crossAx val="1234096192"/>
        <c:crosses val="autoZero"/>
        <c:crossBetween val="midCat"/>
      </c:valAx>
      <c:valAx>
        <c:axId val="123409619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r>
                  <a:rPr lang="de-DE">
                    <a:solidFill>
                      <a:schemeClr val="tx1"/>
                    </a:solidFill>
                    <a:latin typeface="HDA DIN Office" panose="02000503030000020003" pitchFamily="2" charset="0"/>
                  </a:rPr>
                  <a:t>Anpassungspotential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HDA DIN Office" panose="02000503030000020003" pitchFamily="2" charset="0"/>
                <a:ea typeface="+mn-ea"/>
                <a:cs typeface="+mn-cs"/>
              </a:defRPr>
            </a:pPr>
            <a:endParaRPr lang="de-DE"/>
          </a:p>
        </c:txPr>
        <c:crossAx val="12340995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HDA DIN Office" panose="02000503030000020003" pitchFamily="2" charset="0"/>
                <a:ea typeface="+mn-ea"/>
                <a:cs typeface="+mn-cs"/>
              </a:defRPr>
            </a:pPr>
            <a:r>
              <a:rPr lang="en-US">
                <a:solidFill>
                  <a:schemeClr val="tx1"/>
                </a:solidFill>
                <a:latin typeface="HDA DIN Office" panose="02000503030000020003" pitchFamily="2" charset="0"/>
              </a:rPr>
              <a:t>Bewertung Anpassungspotential &amp; Betroffenheit von Dürre der</a:t>
            </a:r>
            <a:r>
              <a:rPr lang="en-US" baseline="0">
                <a:solidFill>
                  <a:schemeClr val="tx1"/>
                </a:solidFill>
                <a:latin typeface="HDA DIN Office" panose="02000503030000020003" pitchFamily="2" charset="0"/>
              </a:rPr>
              <a:t> Standorte</a:t>
            </a:r>
            <a:endParaRPr lang="en-US">
              <a:solidFill>
                <a:schemeClr val="tx1"/>
              </a:solidFill>
              <a:latin typeface="HDA DIN Office" panose="02000503030000020003"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HDA DIN Office" panose="02000503030000020003" pitchFamily="2" charset="0"/>
              <a:ea typeface="+mn-ea"/>
              <a:cs typeface="+mn-cs"/>
            </a:defRPr>
          </a:pPr>
          <a:endParaRPr lang="de-DE"/>
        </a:p>
      </c:txPr>
    </c:title>
    <c:autoTitleDeleted val="0"/>
    <c:plotArea>
      <c:layout/>
      <c:scatterChart>
        <c:scatterStyle val="lineMarker"/>
        <c:varyColors val="0"/>
        <c:ser>
          <c:idx val="0"/>
          <c:order val="0"/>
          <c:tx>
            <c:strRef>
              <c:f>'15. Ergebnissübersicht'!$H$1</c:f>
              <c:strCache>
                <c:ptCount val="1"/>
                <c:pt idx="0">
                  <c:v>Anpassungspotential</c:v>
                </c:pt>
              </c:strCache>
            </c:strRef>
          </c:tx>
          <c:spPr>
            <a:ln w="25400" cap="rnd">
              <a:noFill/>
              <a:round/>
            </a:ln>
            <a:effectLst/>
          </c:spPr>
          <c:marker>
            <c:symbol val="circle"/>
            <c:size val="5"/>
            <c:spPr>
              <a:solidFill>
                <a:schemeClr val="accent1"/>
              </a:solidFill>
              <a:ln w="9525">
                <a:noFill/>
              </a:ln>
              <a:effectLst/>
            </c:spPr>
          </c:marker>
          <c:dPt>
            <c:idx val="0"/>
            <c:marker>
              <c:symbol val="circle"/>
              <c:size val="11"/>
              <c:spPr>
                <a:solidFill>
                  <a:srgbClr val="E69119"/>
                </a:solidFill>
                <a:ln w="9525">
                  <a:noFill/>
                </a:ln>
                <a:effectLst/>
              </c:spPr>
            </c:marker>
            <c:bubble3D val="0"/>
            <c:extLst>
              <c:ext xmlns:c16="http://schemas.microsoft.com/office/drawing/2014/chart" uri="{C3380CC4-5D6E-409C-BE32-E72D297353CC}">
                <c16:uniqueId val="{00000012-F420-4F70-9089-BDE7C691B04C}"/>
              </c:ext>
            </c:extLst>
          </c:dPt>
          <c:dPt>
            <c:idx val="1"/>
            <c:marker>
              <c:symbol val="circle"/>
              <c:size val="11"/>
              <c:spPr>
                <a:solidFill>
                  <a:srgbClr val="5F0050"/>
                </a:solidFill>
                <a:ln w="9525">
                  <a:noFill/>
                </a:ln>
                <a:effectLst/>
              </c:spPr>
            </c:marker>
            <c:bubble3D val="0"/>
            <c:extLst>
              <c:ext xmlns:c16="http://schemas.microsoft.com/office/drawing/2014/chart" uri="{C3380CC4-5D6E-409C-BE32-E72D297353CC}">
                <c16:uniqueId val="{00000013-F420-4F70-9089-BDE7C691B04C}"/>
              </c:ext>
            </c:extLst>
          </c:dPt>
          <c:dPt>
            <c:idx val="2"/>
            <c:marker>
              <c:symbol val="circle"/>
              <c:size val="11"/>
              <c:spPr>
                <a:solidFill>
                  <a:srgbClr val="FFC000"/>
                </a:solidFill>
                <a:ln w="9525">
                  <a:noFill/>
                </a:ln>
                <a:effectLst/>
              </c:spPr>
            </c:marker>
            <c:bubble3D val="0"/>
            <c:extLst>
              <c:ext xmlns:c16="http://schemas.microsoft.com/office/drawing/2014/chart" uri="{C3380CC4-5D6E-409C-BE32-E72D297353CC}">
                <c16:uniqueId val="{00000014-F420-4F70-9089-BDE7C691B04C}"/>
              </c:ext>
            </c:extLst>
          </c:dPt>
          <c:dPt>
            <c:idx val="3"/>
            <c:marker>
              <c:symbol val="circle"/>
              <c:size val="11"/>
              <c:spPr>
                <a:solidFill>
                  <a:srgbClr val="A50F19"/>
                </a:solidFill>
                <a:ln w="0">
                  <a:noFill/>
                </a:ln>
                <a:effectLst/>
              </c:spPr>
            </c:marker>
            <c:bubble3D val="0"/>
            <c:extLst>
              <c:ext xmlns:c16="http://schemas.microsoft.com/office/drawing/2014/chart" uri="{C3380CC4-5D6E-409C-BE32-E72D297353CC}">
                <c16:uniqueId val="{00000003-EC38-49CF-845A-20C430E74879}"/>
              </c:ext>
            </c:extLst>
          </c:dPt>
          <c:dPt>
            <c:idx val="4"/>
            <c:marker>
              <c:symbol val="circle"/>
              <c:size val="11"/>
              <c:spPr>
                <a:solidFill>
                  <a:srgbClr val="5F9BCD"/>
                </a:solidFill>
                <a:ln w="0">
                  <a:noFill/>
                </a:ln>
                <a:effectLst/>
              </c:spPr>
            </c:marker>
            <c:bubble3D val="0"/>
            <c:extLst>
              <c:ext xmlns:c16="http://schemas.microsoft.com/office/drawing/2014/chart" uri="{C3380CC4-5D6E-409C-BE32-E72D297353CC}">
                <c16:uniqueId val="{00000004-EC38-49CF-845A-20C430E74879}"/>
              </c:ext>
            </c:extLst>
          </c:dPt>
          <c:dPt>
            <c:idx val="5"/>
            <c:marker>
              <c:symbol val="circle"/>
              <c:size val="11"/>
              <c:spPr>
                <a:solidFill>
                  <a:srgbClr val="8CAA00"/>
                </a:solidFill>
                <a:ln w="0">
                  <a:noFill/>
                </a:ln>
                <a:effectLst/>
              </c:spPr>
            </c:marker>
            <c:bubble3D val="0"/>
            <c:extLst>
              <c:ext xmlns:c16="http://schemas.microsoft.com/office/drawing/2014/chart" uri="{C3380CC4-5D6E-409C-BE32-E72D297353CC}">
                <c16:uniqueId val="{00000005-EC38-49CF-845A-20C430E74879}"/>
              </c:ext>
            </c:extLst>
          </c:dPt>
          <c:dPt>
            <c:idx val="6"/>
            <c:marker>
              <c:symbol val="circle"/>
              <c:size val="11"/>
              <c:spPr>
                <a:solidFill>
                  <a:srgbClr val="415500"/>
                </a:solidFill>
                <a:ln w="0">
                  <a:noFill/>
                </a:ln>
                <a:effectLst/>
              </c:spPr>
            </c:marker>
            <c:bubble3D val="0"/>
            <c:extLst>
              <c:ext xmlns:c16="http://schemas.microsoft.com/office/drawing/2014/chart" uri="{C3380CC4-5D6E-409C-BE32-E72D297353CC}">
                <c16:uniqueId val="{00000006-EC38-49CF-845A-20C430E74879}"/>
              </c:ext>
            </c:extLst>
          </c:dPt>
          <c:dPt>
            <c:idx val="7"/>
            <c:marker>
              <c:symbol val="circle"/>
              <c:size val="11"/>
              <c:spPr>
                <a:solidFill>
                  <a:srgbClr val="808080"/>
                </a:solidFill>
                <a:ln w="0">
                  <a:noFill/>
                </a:ln>
                <a:effectLst/>
              </c:spPr>
            </c:marker>
            <c:bubble3D val="0"/>
            <c:extLst>
              <c:ext xmlns:c16="http://schemas.microsoft.com/office/drawing/2014/chart" uri="{C3380CC4-5D6E-409C-BE32-E72D297353CC}">
                <c16:uniqueId val="{00000007-EC38-49CF-845A-20C430E74879}"/>
              </c:ext>
            </c:extLst>
          </c:dPt>
          <c:dLbls>
            <c:dLbl>
              <c:idx val="0"/>
              <c:layout>
                <c:manualLayout>
                  <c:x val="-0.17448357372342396"/>
                  <c:y val="-6.392343881415033E-2"/>
                </c:manualLayout>
              </c:layout>
              <c:tx>
                <c:rich>
                  <a:bodyPr/>
                  <a:lstStyle/>
                  <a:p>
                    <a:fld id="{F24F7E2B-72E0-4223-A727-45D7A8223F26}"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420-4F70-9089-BDE7C691B04C}"/>
                </c:ext>
              </c:extLst>
            </c:dLbl>
            <c:dLbl>
              <c:idx val="1"/>
              <c:layout>
                <c:manualLayout>
                  <c:x val="-0.14773952033973337"/>
                  <c:y val="-1.3658256720334692E-2"/>
                </c:manualLayout>
              </c:layout>
              <c:tx>
                <c:rich>
                  <a:bodyPr/>
                  <a:lstStyle/>
                  <a:p>
                    <a:fld id="{E7C84949-15A0-4439-8D4D-A5FE3CE2D85E}"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420-4F70-9089-BDE7C691B04C}"/>
                </c:ext>
              </c:extLst>
            </c:dLbl>
            <c:dLbl>
              <c:idx val="2"/>
              <c:layout>
                <c:manualLayout>
                  <c:x val="8.7127719804113556E-3"/>
                  <c:y val="-2.0596776739589741E-2"/>
                </c:manualLayout>
              </c:layout>
              <c:tx>
                <c:rich>
                  <a:bodyPr/>
                  <a:lstStyle/>
                  <a:p>
                    <a:fld id="{9F61D405-7052-4504-AC1D-1E2A31B34BB7}"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420-4F70-9089-BDE7C691B04C}"/>
                </c:ext>
              </c:extLst>
            </c:dLbl>
            <c:dLbl>
              <c:idx val="3"/>
              <c:layout>
                <c:manualLayout>
                  <c:x val="-3.6822056872726355E-3"/>
                  <c:y val="6.0652899242416104E-2"/>
                </c:manualLayout>
              </c:layout>
              <c:tx>
                <c:rich>
                  <a:bodyPr/>
                  <a:lstStyle/>
                  <a:p>
                    <a:fld id="{72BDD6EC-C432-4173-A2BE-F0CBF64B0475}"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C38-49CF-845A-20C430E74879}"/>
                </c:ext>
              </c:extLst>
            </c:dLbl>
            <c:dLbl>
              <c:idx val="4"/>
              <c:layout>
                <c:manualLayout>
                  <c:x val="-0.12308594019317916"/>
                  <c:y val="0.15679193134954542"/>
                </c:manualLayout>
              </c:layout>
              <c:tx>
                <c:rich>
                  <a:bodyPr/>
                  <a:lstStyle/>
                  <a:p>
                    <a:fld id="{9AA62DE2-8D9E-496E-AFBB-489E122C8CF5}"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C38-49CF-845A-20C430E74879}"/>
                </c:ext>
              </c:extLst>
            </c:dLbl>
            <c:dLbl>
              <c:idx val="5"/>
              <c:layout>
                <c:manualLayout>
                  <c:x val="-0.14373761689429138"/>
                  <c:y val="-8.076224446682928E-2"/>
                </c:manualLayout>
              </c:layout>
              <c:tx>
                <c:rich>
                  <a:bodyPr/>
                  <a:lstStyle/>
                  <a:p>
                    <a:fld id="{9A76DC69-ACF8-4AAF-9D42-0C35827B970D}"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C38-49CF-845A-20C430E74879}"/>
                </c:ext>
              </c:extLst>
            </c:dLbl>
            <c:dLbl>
              <c:idx val="6"/>
              <c:layout>
                <c:manualLayout>
                  <c:x val="1.3069157970617034E-2"/>
                  <c:y val="2.4029572862854658E-2"/>
                </c:manualLayout>
              </c:layout>
              <c:tx>
                <c:rich>
                  <a:bodyPr/>
                  <a:lstStyle/>
                  <a:p>
                    <a:fld id="{C67221DF-2D9D-4D2C-9A81-5814B5985B22}"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C38-49CF-845A-20C430E74879}"/>
                </c:ext>
              </c:extLst>
            </c:dLbl>
            <c:dLbl>
              <c:idx val="7"/>
              <c:layout>
                <c:manualLayout>
                  <c:x val="-2.1781929951029187E-3"/>
                  <c:y val="-2.746236898611961E-2"/>
                </c:manualLayout>
              </c:layout>
              <c:tx>
                <c:rich>
                  <a:bodyPr/>
                  <a:lstStyle/>
                  <a:p>
                    <a:fld id="{8A7A0C2E-E3CF-426E-AA98-EEBE5DDCAD66}" type="CELLRANGE">
                      <a:rPr lang="en-US"/>
                      <a:pPr/>
                      <a:t>[ZELLBEREICH]</a:t>
                    </a:fld>
                    <a:endParaRPr lang="de-DE"/>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C38-49CF-845A-20C430E74879}"/>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1FC-43DB-8D83-80B0D692433C}"/>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HDA DIN Office" panose="02000503030000020003" pitchFamily="2" charset="0"/>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xVal>
            <c:strRef>
              <c:f>'15. Ergebnissübersicht'!$F$2:$F$10</c:f>
              <c:strCache>
                <c:ptCount val="9"/>
                <c:pt idx="0">
                  <c:v>-</c:v>
                </c:pt>
                <c:pt idx="1">
                  <c:v>-</c:v>
                </c:pt>
                <c:pt idx="2">
                  <c:v>-</c:v>
                </c:pt>
                <c:pt idx="3">
                  <c:v>-</c:v>
                </c:pt>
                <c:pt idx="4">
                  <c:v>-</c:v>
                </c:pt>
                <c:pt idx="5">
                  <c:v>-</c:v>
                </c:pt>
                <c:pt idx="6">
                  <c:v>-</c:v>
                </c:pt>
                <c:pt idx="7">
                  <c:v>-</c:v>
                </c:pt>
                <c:pt idx="8">
                  <c:v>-</c:v>
                </c:pt>
              </c:strCache>
            </c:strRef>
          </c:xVal>
          <c:yVal>
            <c:numRef>
              <c:f>'15. Ergebnissübersicht'!$H$2:$H$10</c:f>
              <c:numCache>
                <c:formatCode>0</c:formatCode>
                <c:ptCount val="9"/>
                <c:pt idx="0">
                  <c:v>0</c:v>
                </c:pt>
                <c:pt idx="1">
                  <c:v>0</c:v>
                </c:pt>
                <c:pt idx="2">
                  <c:v>0</c:v>
                </c:pt>
                <c:pt idx="3">
                  <c:v>0</c:v>
                </c:pt>
                <c:pt idx="4">
                  <c:v>0</c:v>
                </c:pt>
                <c:pt idx="5">
                  <c:v>0</c:v>
                </c:pt>
                <c:pt idx="6">
                  <c:v>0</c:v>
                </c:pt>
                <c:pt idx="7">
                  <c:v>0</c:v>
                </c:pt>
                <c:pt idx="8">
                  <c:v>0</c:v>
                </c:pt>
              </c:numCache>
            </c:numRef>
          </c:yVal>
          <c:smooth val="0"/>
          <c:extLst>
            <c:ext xmlns:c15="http://schemas.microsoft.com/office/drawing/2012/chart" uri="{02D57815-91ED-43cb-92C2-25804820EDAC}">
              <c15:datalabelsRange>
                <c15:f>'15. Ergebnissübersicht'!$A$2:$A$10</c15:f>
                <c15:dlblRangeCache>
                  <c:ptCount val="9"/>
                  <c:pt idx="0">
                    <c:v>Standort A</c:v>
                  </c:pt>
                  <c:pt idx="1">
                    <c:v>Standort B</c:v>
                  </c:pt>
                  <c:pt idx="2">
                    <c:v>Standort C</c:v>
                  </c:pt>
                  <c:pt idx="3">
                    <c:v>0</c:v>
                  </c:pt>
                  <c:pt idx="4">
                    <c:v>0</c:v>
                  </c:pt>
                  <c:pt idx="5">
                    <c:v>0</c:v>
                  </c:pt>
                  <c:pt idx="6">
                    <c:v>0</c:v>
                  </c:pt>
                  <c:pt idx="7">
                    <c:v>0</c:v>
                  </c:pt>
                  <c:pt idx="8">
                    <c:v>0</c:v>
                  </c:pt>
                </c15:dlblRangeCache>
              </c15:datalabelsRange>
            </c:ext>
            <c:ext xmlns:c16="http://schemas.microsoft.com/office/drawing/2014/chart" uri="{C3380CC4-5D6E-409C-BE32-E72D297353CC}">
              <c16:uniqueId val="{00000011-F420-4F70-9089-BDE7C691B04C}"/>
            </c:ext>
          </c:extLst>
        </c:ser>
        <c:dLbls>
          <c:showLegendKey val="0"/>
          <c:showVal val="0"/>
          <c:showCatName val="0"/>
          <c:showSerName val="0"/>
          <c:showPercent val="0"/>
          <c:showBubbleSize val="0"/>
        </c:dLbls>
        <c:axId val="1234099520"/>
        <c:axId val="1234096192"/>
        <c:extLst/>
      </c:scatterChart>
      <c:valAx>
        <c:axId val="1234099520"/>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r>
                  <a:rPr lang="de-DE">
                    <a:solidFill>
                      <a:schemeClr val="tx1"/>
                    </a:solidFill>
                    <a:latin typeface="HDA DIN Office" panose="02000503030000020003" pitchFamily="2" charset="0"/>
                  </a:rPr>
                  <a:t>Betroffenheit</a:t>
                </a:r>
                <a:r>
                  <a:rPr lang="de-DE" baseline="0">
                    <a:solidFill>
                      <a:schemeClr val="tx1"/>
                    </a:solidFill>
                    <a:latin typeface="HDA DIN Office" panose="02000503030000020003" pitchFamily="2" charset="0"/>
                  </a:rPr>
                  <a:t> von Dürre aktuell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HDA DIN Office" panose="02000503030000020003" pitchFamily="2" charset="0"/>
                <a:ea typeface="+mn-ea"/>
                <a:cs typeface="+mn-cs"/>
              </a:defRPr>
            </a:pPr>
            <a:endParaRPr lang="de-DE"/>
          </a:p>
        </c:txPr>
        <c:crossAx val="1234096192"/>
        <c:crosses val="autoZero"/>
        <c:crossBetween val="midCat"/>
      </c:valAx>
      <c:valAx>
        <c:axId val="123409619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r>
                  <a:rPr lang="de-DE">
                    <a:solidFill>
                      <a:schemeClr val="tx1"/>
                    </a:solidFill>
                    <a:latin typeface="HDA DIN Office" panose="02000503030000020003" pitchFamily="2" charset="0"/>
                  </a:rPr>
                  <a:t>Anpassungspotential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DA DIN Office" panose="02000503030000020003" pitchFamily="2" charset="0"/>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HDA DIN Office" panose="02000503030000020003" pitchFamily="2" charset="0"/>
                <a:ea typeface="+mn-ea"/>
                <a:cs typeface="+mn-cs"/>
              </a:defRPr>
            </a:pPr>
            <a:endParaRPr lang="de-DE"/>
          </a:p>
        </c:txPr>
        <c:crossAx val="12340995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109912</xdr:rowOff>
    </xdr:from>
    <xdr:to>
      <xdr:col>4</xdr:col>
      <xdr:colOff>926805</xdr:colOff>
      <xdr:row>39</xdr:row>
      <xdr:rowOff>155455</xdr:rowOff>
    </xdr:to>
    <xdr:graphicFrame macro="">
      <xdr:nvGraphicFramePr>
        <xdr:cNvPr id="3" name="Diagramm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181428</xdr:colOff>
      <xdr:row>20</xdr:row>
      <xdr:rowOff>97692</xdr:rowOff>
    </xdr:from>
    <xdr:to>
      <xdr:col>11</xdr:col>
      <xdr:colOff>596705</xdr:colOff>
      <xdr:row>40</xdr:row>
      <xdr:rowOff>3675</xdr:rowOff>
    </xdr:to>
    <xdr:graphicFrame macro="">
      <xdr:nvGraphicFramePr>
        <xdr:cNvPr id="4" name="Diagramm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elle6" displayName="Tabelle6" ref="A1:A10" totalsRowShown="0" headerRowDxfId="260" dataDxfId="259">
  <autoFilter ref="A1:A10" xr:uid="{00000000-0009-0000-0100-000006000000}"/>
  <tableColumns count="1">
    <tableColumn id="1" xr3:uid="{00000000-0010-0000-0000-000001000000}" name="Standort" dataDxfId="258"/>
  </tableColumns>
  <tableStyleInfo name="TableStyleMedium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Baumvitlität" displayName="Baumvitlität" ref="A8:G16" totalsRowShown="0" headerRowDxfId="190" dataDxfId="189">
  <autoFilter ref="A8:G16" xr:uid="{00000000-0009-0000-0100-00000B000000}"/>
  <tableColumns count="7">
    <tableColumn id="1" xr3:uid="{00000000-0010-0000-0900-000001000000}" name="Standort" dataDxfId="188">
      <calculatedColumnFormula>'1. Standorte'!A6</calculatedColumnFormula>
    </tableColumn>
    <tableColumn id="2" xr3:uid="{00000000-0010-0000-0900-000002000000}" name="Mittelwert" dataDxfId="187" dataCellStyle="Prozent"/>
    <tableColumn id="3" xr3:uid="{00000000-0010-0000-0900-000003000000}" name="Vitalitätsstufe" dataDxfId="186"/>
    <tableColumn id="4" xr3:uid="{00000000-0010-0000-0900-000004000000}" name="Betroffenheit Hitze" dataDxfId="185">
      <calculatedColumnFormula>IFERROR(INDEX(Tabelle54911[],MATCH(Baumvitlität[[#This Row],[Vitalitätsstufe]],Tabelle54911[Vitalitätsstufe],0),3),"-")</calculatedColumnFormula>
    </tableColumn>
    <tableColumn id="6" xr3:uid="{00000000-0010-0000-0900-000006000000}" name="Betroffenheit Starkregen" dataDxfId="184">
      <calculatedColumnFormula>INDEX(Tabelle54911[],MATCH(Baumvitlität[[#This Row],[Vitalitätsstufe]],Tabelle54911[Vitalitätsstufe],0),4)</calculatedColumnFormula>
    </tableColumn>
    <tableColumn id="5" xr3:uid="{00000000-0010-0000-0900-000005000000}" name="Betroffenheit Dürre" dataDxfId="183">
      <calculatedColumnFormula>IFERROR(INDEX(Tabelle54911[],MATCH(Baumvitlität[[#This Row],[Vitalitätsstufe]],Tabelle54911[Vitalitätsstufe],0),5),"-")</calculatedColumnFormula>
    </tableColumn>
    <tableColumn id="7" xr3:uid="{00000000-0010-0000-0900-000007000000}" name="Anpassungspotential" dataDxfId="182"/>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elle5491113" displayName="Tabelle5491113" ref="B1:G6" totalsRowShown="0" headerRowDxfId="181" dataDxfId="180">
  <autoFilter ref="B1:G6" xr:uid="{00000000-0009-0000-0100-00000C000000}"/>
  <tableColumns count="6">
    <tableColumn id="2" xr3:uid="{00000000-0010-0000-0A00-000002000000}" name="Baum/ m² Grünfläche" dataDxfId="179" dataCellStyle="Prozent"/>
    <tableColumn id="3" xr3:uid="{00000000-0010-0000-0A00-000003000000}" name="Bebaumungsstufe" dataDxfId="178"/>
    <tableColumn id="6" xr3:uid="{00000000-0010-0000-0A00-000006000000}" name="Betroffenheit Hitze" dataDxfId="177"/>
    <tableColumn id="5" xr3:uid="{00000000-0010-0000-0A00-000005000000}" name="Betroffenheit Starkregen" dataDxfId="176"/>
    <tableColumn id="1" xr3:uid="{00000000-0010-0000-0A00-000001000000}" name="Betroffenheit Dürre" dataDxfId="175"/>
    <tableColumn id="4" xr3:uid="{00000000-0010-0000-0A00-000004000000}" name="Anpassungspotential" dataDxfId="174"/>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Baumdichte" displayName="Baumdichte" ref="A8:G17" totalsRowShown="0" headerRowDxfId="173" dataDxfId="172">
  <autoFilter ref="A8:G17" xr:uid="{00000000-0009-0000-0100-00000D000000}"/>
  <tableColumns count="7">
    <tableColumn id="1" xr3:uid="{00000000-0010-0000-0B00-000001000000}" name="Standort" dataDxfId="171">
      <calculatedColumnFormula>'1. Standorte'!A6</calculatedColumnFormula>
    </tableColumn>
    <tableColumn id="2" xr3:uid="{00000000-0010-0000-0B00-000002000000}" name="Messwert" dataDxfId="170" dataCellStyle="Prozent"/>
    <tableColumn id="3" xr3:uid="{00000000-0010-0000-0B00-000003000000}" name="Bebaumungsstufe" dataDxfId="169"/>
    <tableColumn id="4" xr3:uid="{00000000-0010-0000-0B00-000004000000}" name="Betroffenheit Hitze" dataDxfId="168">
      <calculatedColumnFormula>INDEX(Tabelle5491113[],MATCH(Baumdichte[[#This Row],[Bebaumungsstufe]],Tabelle5491113[Bebaumungsstufe],0),3)</calculatedColumnFormula>
    </tableColumn>
    <tableColumn id="5" xr3:uid="{00000000-0010-0000-0B00-000005000000}" name="Betroffenheit Starkregen" dataDxfId="167"/>
    <tableColumn id="6" xr3:uid="{00000000-0010-0000-0B00-000006000000}" name="Betroffenheit Dürre" dataDxfId="166"/>
    <tableColumn id="7" xr3:uid="{00000000-0010-0000-0B00-000007000000}" name="Anpassungspotential" dataDxfId="165">
      <calculatedColumnFormula>IFERROR(INDEX(Tabelle5491113[],MATCH(Baumdichte[[#This Row],[Bebaumungsstufe]],Tabelle5491113[Bebaumungsstufe],0),6),"-")</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Regenwasserspeicherbedarf" displayName="Regenwasserspeicherbedarf" ref="B1:G6" totalsRowShown="0" headerRowDxfId="164" dataDxfId="163">
  <autoFilter ref="B1:G6" xr:uid="{00000000-0009-0000-0100-00001C000000}"/>
  <tableColumns count="6">
    <tableColumn id="2" xr3:uid="{00000000-0010-0000-0C00-000002000000}" name="Gedeckter Wasserbedarf durch Regenwasser" dataDxfId="162" dataCellStyle="Prozent"/>
    <tableColumn id="3" xr3:uid="{00000000-0010-0000-0C00-000003000000}" name="Einstufung" dataDxfId="161"/>
    <tableColumn id="6" xr3:uid="{00000000-0010-0000-0C00-000006000000}" name="Betroffenheit Hitz" dataDxfId="160"/>
    <tableColumn id="5" xr3:uid="{00000000-0010-0000-0C00-000005000000}" name="Betroffenheit Starkregen" dataDxfId="159"/>
    <tableColumn id="1" xr3:uid="{00000000-0010-0000-0C00-000001000000}" name="Betroffenheit Dürre" dataDxfId="158"/>
    <tableColumn id="4" xr3:uid="{00000000-0010-0000-0C00-000004000000}" name="Anpassungspotential" dataDxfId="157"/>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D000000}" name="Regenwasserspeicher" displayName="Regenwasserspeicher" ref="A8:G16" totalsRowShown="0" headerRowDxfId="156" dataDxfId="155">
  <autoFilter ref="A8:G16" xr:uid="{00000000-0009-0000-0100-00001D000000}"/>
  <tableColumns count="7">
    <tableColumn id="1" xr3:uid="{00000000-0010-0000-0D00-000001000000}" name="Standort" dataDxfId="154">
      <calculatedColumnFormula>'1. Standorte'!A6</calculatedColumnFormula>
    </tableColumn>
    <tableColumn id="2" xr3:uid="{00000000-0010-0000-0D00-000002000000}" name="Messwert" dataDxfId="153" dataCellStyle="Prozent"/>
    <tableColumn id="3" xr3:uid="{00000000-0010-0000-0D00-000003000000}" name="Einstufung" dataDxfId="152"/>
    <tableColumn id="4" xr3:uid="{00000000-0010-0000-0D00-000004000000}" name="Betroffenheit Hitze" dataDxfId="151">
      <calculatedColumnFormula>INDEX(Regenwasserspeicherbedarf[],MATCH(Regenwasserspeicher[[#This Row],[Einstufung]],Regenwasserspeicherbedarf[Einstufung],0),3)</calculatedColumnFormula>
    </tableColumn>
    <tableColumn id="5" xr3:uid="{00000000-0010-0000-0D00-000005000000}" name="Betroffenheit Starkregen" dataDxfId="150"/>
    <tableColumn id="6" xr3:uid="{00000000-0010-0000-0D00-000006000000}" name="Betroffenheit Dürre" dataDxfId="149">
      <calculatedColumnFormula>IFERROR(INDEX(Regenwasserspeicherbedarf[],MATCH(Regenwasserspeicher[[#This Row],[Einstufung]],Regenwasserspeicherbedarf[Einstufung],0),5),"-")</calculatedColumnFormula>
    </tableColumn>
    <tableColumn id="7" xr3:uid="{00000000-0010-0000-0D00-000007000000}" name="Anpassungspotential" dataDxfId="148">
      <calculatedColumnFormula>INDEX(Regenwasserspeicherbedarf[],MATCH(Regenwasserspeicher[[#This Row],[Einstufung]],Regenwasserspeicherbedarf[Einstufung],0),6)</calculatedColumnFormula>
    </tableColumn>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E000000}" name="Bewässerungssystemadeckung" displayName="Bewässerungssystemadeckung" ref="B1:G6" totalsRowShown="0" headerRowDxfId="147" dataDxfId="146">
  <autoFilter ref="B1:G6" xr:uid="{00000000-0009-0000-0100-00001E000000}"/>
  <tableColumns count="6">
    <tableColumn id="2" xr3:uid="{00000000-0010-0000-0E00-000002000000}" name="Abdeckung Bewässerungssysteme" dataDxfId="145" dataCellStyle="Prozent"/>
    <tableColumn id="3" xr3:uid="{00000000-0010-0000-0E00-000003000000}" name="Einstufung" dataDxfId="144"/>
    <tableColumn id="6" xr3:uid="{00000000-0010-0000-0E00-000006000000}" name="Betroffenheit Hitz" dataDxfId="143"/>
    <tableColumn id="5" xr3:uid="{00000000-0010-0000-0E00-000005000000}" name="Betroffenheit Starkregen" dataDxfId="142"/>
    <tableColumn id="1" xr3:uid="{00000000-0010-0000-0E00-000001000000}" name="Betroffenheit Dürre" dataDxfId="141"/>
    <tableColumn id="4" xr3:uid="{00000000-0010-0000-0E00-000004000000}" name="Anpassungspotential" dataDxfId="140"/>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F000000}" name="Bewässerungssystem" displayName="Bewässerungssystem" ref="A8:G16" totalsRowShown="0" headerRowDxfId="139" dataDxfId="138">
  <autoFilter ref="A8:G16" xr:uid="{00000000-0009-0000-0100-00001F000000}"/>
  <tableColumns count="7">
    <tableColumn id="1" xr3:uid="{00000000-0010-0000-0F00-000001000000}" name="Standort" dataDxfId="137">
      <calculatedColumnFormula>'1. Standorte'!A6</calculatedColumnFormula>
    </tableColumn>
    <tableColumn id="2" xr3:uid="{00000000-0010-0000-0F00-000002000000}" name="Messwert" dataDxfId="136" dataCellStyle="Prozent"/>
    <tableColumn id="3" xr3:uid="{00000000-0010-0000-0F00-000003000000}" name="Einstufung" dataDxfId="135"/>
    <tableColumn id="4" xr3:uid="{00000000-0010-0000-0F00-000004000000}" name="Betroffenheit Hitze" dataDxfId="134">
      <calculatedColumnFormula>INDEX(Bewässerungssystemadeckung[],MATCH(Bewässerungssystem[[#This Row],[Einstufung]],Bewässerungssystemadeckung[Einstufung],0),3)</calculatedColumnFormula>
    </tableColumn>
    <tableColumn id="5" xr3:uid="{00000000-0010-0000-0F00-000005000000}" name="Betroffenheit Starkregen" dataDxfId="133"/>
    <tableColumn id="6" xr3:uid="{00000000-0010-0000-0F00-000006000000}" name="Betroffenheit Dürre" dataDxfId="132">
      <calculatedColumnFormula>IFERROR(INDEX(Bewässerungssystemadeckung[],MATCH(Bewässerungssystem[[#This Row],[Einstufung]],Bewässerungssystemadeckung[Einstufung],0),5),"-")</calculatedColumnFormula>
    </tableColumn>
    <tableColumn id="7" xr3:uid="{00000000-0010-0000-0F00-000007000000}" name="Anpassungspotential" dataDxfId="131">
      <calculatedColumnFormula>INDEX(Bewässerungssystemadeckung[],MATCH(Bewässerungssystem[[#This Row],[Einstufung]],Bewässerungssystemadeckung[Einstufung],0),6)</calculatedColumnFormula>
    </tableColumn>
  </tableColumns>
  <tableStyleInfo name="TableStyleLight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Indikatoren_Campusentwicklung" displayName="Indikatoren_Campusentwicklung" ref="B1:G6" totalsRowShown="0" headerRowDxfId="130" dataDxfId="129">
  <autoFilter ref="B1:G6" xr:uid="{00000000-0009-0000-0100-00000E000000}"/>
  <tableColumns count="6">
    <tableColumn id="2" xr3:uid="{00000000-0010-0000-1000-000002000000}" name="Campusentwicklung Baumaßnahmen" dataDxfId="128" dataCellStyle="Prozent"/>
    <tableColumn id="3" xr3:uid="{00000000-0010-0000-1000-000003000000}" name="Stufe" dataDxfId="127"/>
    <tableColumn id="4" xr3:uid="{00000000-0010-0000-1000-000004000000}" name="Betroffenheit Hitze" dataDxfId="126"/>
    <tableColumn id="6" xr3:uid="{00000000-0010-0000-1000-000006000000}" name="Betroffenheit Starkregen" dataDxfId="125"/>
    <tableColumn id="1" xr3:uid="{00000000-0010-0000-1000-000001000000}" name="Betroffenheit Dürre" dataDxfId="124"/>
    <tableColumn id="5" xr3:uid="{00000000-0010-0000-1000-000005000000}" name="Anpassungspotential" dataDxfId="123"/>
  </tableColumns>
  <tableStyleInfo name="TableStyleLight1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Campusentwicklung" displayName="Campusentwicklung" ref="A8:G16" totalsRowShown="0" headerRowDxfId="122" dataDxfId="121">
  <autoFilter ref="A8:G16" xr:uid="{00000000-0009-0000-0100-00000F000000}"/>
  <tableColumns count="7">
    <tableColumn id="1" xr3:uid="{00000000-0010-0000-1100-000001000000}" name="Standort" dataDxfId="120">
      <calculatedColumnFormula>'1. Standorte'!A6</calculatedColumnFormula>
    </tableColumn>
    <tableColumn id="2" xr3:uid="{00000000-0010-0000-1100-000002000000}" name="Messwert" dataDxfId="119" dataCellStyle="Prozent"/>
    <tableColumn id="3" xr3:uid="{00000000-0010-0000-1100-000003000000}" name="Stufe" dataDxfId="118"/>
    <tableColumn id="4" xr3:uid="{00000000-0010-0000-1100-000004000000}" name="Betroffenheit Hitze" dataDxfId="117"/>
    <tableColumn id="5" xr3:uid="{00000000-0010-0000-1100-000005000000}" name="Betroffenheit Starkregen" dataDxfId="116"/>
    <tableColumn id="6" xr3:uid="{00000000-0010-0000-1100-000006000000}" name="Betroffenheit Dürre" dataDxfId="115"/>
    <tableColumn id="7" xr3:uid="{00000000-0010-0000-1100-000007000000}" name="Anpassungspotential" dataDxfId="114">
      <calculatedColumnFormula>IFERROR(INDEX(Indikatoren_Campusentwicklung[],MATCH(Campusentwicklung[[#This Row],[Stufe]],Indikatoren_Campusentwicklung[Stufe],0),6),"-")</calculatedColumnFormula>
    </tableColumn>
  </tableColumns>
  <tableStyleInfo name="TableStyleLight1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Indikatoren_Campusentwicklung18" displayName="Indikatoren_Campusentwicklung18" ref="B1:G6" totalsRowShown="0" headerRowDxfId="113" dataDxfId="112">
  <autoFilter ref="B1:G6" xr:uid="{00000000-0009-0000-0100-000011000000}"/>
  <tableColumns count="6">
    <tableColumn id="2" xr3:uid="{00000000-0010-0000-1200-000002000000}" name="Eigentumsanteil" dataDxfId="111" dataCellStyle="Prozent"/>
    <tableColumn id="3" xr3:uid="{00000000-0010-0000-1200-000003000000}" name="Stufe" dataDxfId="110"/>
    <tableColumn id="4" xr3:uid="{00000000-0010-0000-1200-000004000000}" name="Betroffenheit Hitze" dataDxfId="109"/>
    <tableColumn id="6" xr3:uid="{00000000-0010-0000-1200-000006000000}" name="Betroffenheit Starkregen" dataDxfId="108"/>
    <tableColumn id="1" xr3:uid="{00000000-0010-0000-1200-000001000000}" name="Betroffenheit Dürre" dataDxfId="107"/>
    <tableColumn id="5" xr3:uid="{00000000-0010-0000-1200-000005000000}" name="Anpassungspotential" dataDxfId="10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1" displayName="Tabelle1" ref="A1:E12" totalsRowShown="0" headerRowDxfId="257" dataDxfId="256">
  <autoFilter ref="A1:E12" xr:uid="{00000000-0009-0000-0100-000001000000}"/>
  <tableColumns count="5">
    <tableColumn id="1" xr3:uid="{00000000-0010-0000-0100-000001000000}" name="Indikator" dataDxfId="255"/>
    <tableColumn id="2" xr3:uid="{00000000-0010-0000-0100-000002000000}" name="Hitze" dataDxfId="254"/>
    <tableColumn id="3" xr3:uid="{00000000-0010-0000-0100-000003000000}" name="Starkregen**" dataDxfId="253"/>
    <tableColumn id="4" xr3:uid="{00000000-0010-0000-0100-000004000000}" name="Dürre" dataDxfId="252"/>
    <tableColumn id="5" xr3:uid="{00000000-0010-0000-0100-000005000000}" name="Anpassungspotenzial" dataDxfId="251"/>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Eigentum" displayName="Eigentum" ref="A8:G16" totalsRowShown="0" headerRowDxfId="105" dataDxfId="104">
  <autoFilter ref="A8:G16" xr:uid="{00000000-0009-0000-0100-000012000000}"/>
  <tableColumns count="7">
    <tableColumn id="1" xr3:uid="{00000000-0010-0000-1300-000001000000}" name="Standort" dataDxfId="103">
      <calculatedColumnFormula>'1. Standorte'!A6</calculatedColumnFormula>
    </tableColumn>
    <tableColumn id="2" xr3:uid="{00000000-0010-0000-1300-000002000000}" name="Eigentumsanteil" dataDxfId="102" dataCellStyle="Prozent"/>
    <tableColumn id="3" xr3:uid="{00000000-0010-0000-1300-000003000000}" name="Stufe" dataDxfId="101"/>
    <tableColumn id="4" xr3:uid="{00000000-0010-0000-1300-000004000000}" name="Betroffenheit Hitze" dataDxfId="100"/>
    <tableColumn id="5" xr3:uid="{00000000-0010-0000-1300-000005000000}" name="Betroffenheit Starkregen" dataDxfId="99"/>
    <tableColumn id="6" xr3:uid="{00000000-0010-0000-1300-000006000000}" name="Betroffenheit Dürre" dataDxfId="98"/>
    <tableColumn id="7" xr3:uid="{00000000-0010-0000-1300-000007000000}" name="Anpassungspotential" dataDxfId="97">
      <calculatedColumnFormula>IFERROR(INDEX(Indikatoren_Campusentwicklung18[],MATCH(Eigentum[[#This Row],[Stufe]],Indikatoren_Campusentwicklung18[Stufe],0),6),"-")</calculatedColumnFormula>
    </tableColumn>
  </tableColumns>
  <tableStyleInfo name="TableStyleLight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Indikatoren_Campusentwicklung1820" displayName="Indikatoren_Campusentwicklung1820" ref="B1:G6" totalsRowShown="0" headerRowDxfId="96" dataDxfId="95">
  <autoFilter ref="B1:G6" xr:uid="{00000000-0009-0000-0100-000013000000}"/>
  <tableColumns count="6">
    <tableColumn id="2" xr3:uid="{00000000-0010-0000-1400-000002000000}" name="Denkmalschutzanteil" dataDxfId="94" dataCellStyle="Prozent"/>
    <tableColumn id="3" xr3:uid="{00000000-0010-0000-1400-000003000000}" name="Stufe" dataDxfId="93"/>
    <tableColumn id="4" xr3:uid="{00000000-0010-0000-1400-000004000000}" name="Betroffenheit Hitze" dataDxfId="92"/>
    <tableColumn id="6" xr3:uid="{00000000-0010-0000-1400-000006000000}" name="Betroffenheit Starkregen" dataDxfId="91"/>
    <tableColumn id="1" xr3:uid="{00000000-0010-0000-1400-000001000000}" name="Betroffenheit Dürre" dataDxfId="90"/>
    <tableColumn id="5" xr3:uid="{00000000-0010-0000-1400-000005000000}" name="Anpassungspotential" dataDxfId="89"/>
  </tableColumns>
  <tableStyleInfo name="TableStyleLight1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Denkmalschutz" displayName="Denkmalschutz" ref="A8:G16" totalsRowShown="0" headerRowDxfId="88" dataDxfId="87">
  <autoFilter ref="A8:G16" xr:uid="{00000000-0009-0000-0100-000014000000}"/>
  <tableColumns count="7">
    <tableColumn id="1" xr3:uid="{00000000-0010-0000-1500-000001000000}" name="Standort" dataDxfId="86">
      <calculatedColumnFormula>'1. Standorte'!A6</calculatedColumnFormula>
    </tableColumn>
    <tableColumn id="2" xr3:uid="{00000000-0010-0000-1500-000002000000}" name="Denkmalschutzsanteil" dataDxfId="85" dataCellStyle="Prozent"/>
    <tableColumn id="3" xr3:uid="{00000000-0010-0000-1500-000003000000}" name="Stufe" dataDxfId="84"/>
    <tableColumn id="4" xr3:uid="{00000000-0010-0000-1500-000004000000}" name="Betroffenheit Hitze" dataDxfId="83"/>
    <tableColumn id="5" xr3:uid="{00000000-0010-0000-1500-000005000000}" name="Betroffenheit Starkregen" dataDxfId="82"/>
    <tableColumn id="6" xr3:uid="{00000000-0010-0000-1500-000006000000}" name="Betroffenheit Dürre" dataDxfId="81"/>
    <tableColumn id="7" xr3:uid="{00000000-0010-0000-1500-000007000000}" name="Anpassungspotential" dataDxfId="80">
      <calculatedColumnFormula>IFERROR(INDEX(Indikatoren_Campusentwicklung1820[],MATCH(Denkmalschutz[[#This Row],[Stufe]],Indikatoren_Campusentwicklung1820[Stufe],0),6),"-")</calculatedColumnFormula>
    </tableColumn>
  </tableColumns>
  <tableStyleInfo name="TableStyleLight1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Indikatoren_Nutzung" displayName="Indikatoren_Nutzung" ref="B1:G6" totalsRowShown="0" headerRowDxfId="79" dataDxfId="78">
  <autoFilter ref="B1:G6" xr:uid="{00000000-0009-0000-0100-000015000000}"/>
  <tableColumns count="6">
    <tableColumn id="2" xr3:uid="{00000000-0010-0000-1600-000002000000}" name="Nutzung" dataDxfId="77" dataCellStyle="Prozent"/>
    <tableColumn id="3" xr3:uid="{00000000-0010-0000-1600-000003000000}" name="Stufe" dataDxfId="76"/>
    <tableColumn id="4" xr3:uid="{00000000-0010-0000-1600-000004000000}" name="Betroffenheit Hitze" dataDxfId="75"/>
    <tableColumn id="6" xr3:uid="{00000000-0010-0000-1600-000006000000}" name="Betroffenheit Starkregen" dataDxfId="74"/>
    <tableColumn id="1" xr3:uid="{00000000-0010-0000-1600-000001000000}" name="Betroffenheit Dürre" dataDxfId="73"/>
    <tableColumn id="5" xr3:uid="{00000000-0010-0000-1600-000005000000}" name="Anpassungspotential" dataDxfId="72"/>
  </tableColumns>
  <tableStyleInfo name="TableStyleLight1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Nutzung" displayName="Nutzung" ref="A8:G16" totalsRowShown="0" headerRowDxfId="71" dataDxfId="70">
  <autoFilter ref="A8:G16" xr:uid="{00000000-0009-0000-0100-000016000000}"/>
  <tableColumns count="7">
    <tableColumn id="1" xr3:uid="{00000000-0010-0000-1700-000001000000}" name="Standort" dataDxfId="69">
      <calculatedColumnFormula>'1. Standorte'!A6</calculatedColumnFormula>
    </tableColumn>
    <tableColumn id="2" xr3:uid="{00000000-0010-0000-1700-000002000000}" name="Nutzungsanteil" dataDxfId="68" dataCellStyle="Prozent"/>
    <tableColumn id="3" xr3:uid="{00000000-0010-0000-1700-000003000000}" name="Stufe" dataDxfId="67"/>
    <tableColumn id="4" xr3:uid="{00000000-0010-0000-1700-000004000000}" name="Betroffenheit Hitze" dataDxfId="66">
      <calculatedColumnFormula>IFERROR(INDEX(Indikatoren_Nutzung[],MATCH(Nutzung[[#This Row],[Stufe]],Indikatoren_Nutzung[Stufe],0),3),"-")</calculatedColumnFormula>
    </tableColumn>
    <tableColumn id="5" xr3:uid="{00000000-0010-0000-1700-000005000000}" name="Betroffenheit Starkregen" dataDxfId="65">
      <calculatedColumnFormula>IFERROR(INDEX(Indikatoren_Nutzung[],MATCH(Nutzung[[#This Row],[Stufe]],Indikatoren_Nutzung[Stufe],0),4),"-")</calculatedColumnFormula>
    </tableColumn>
    <tableColumn id="6" xr3:uid="{00000000-0010-0000-1700-000006000000}" name="Betroffenheit Dürre" dataDxfId="64">
      <calculatedColumnFormula>IFERROR(INDEX(Indikatoren_Nutzung[],MATCH(Nutzung[[#This Row],[Stufe]],Indikatoren_Nutzung[Stufe],0),5),"-")</calculatedColumnFormula>
    </tableColumn>
    <tableColumn id="7" xr3:uid="{00000000-0010-0000-1700-000007000000}" name="Anpassungspotential" dataDxfId="63"/>
  </tableColumns>
  <tableStyleInfo name="TableStyleLight1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8000000}" name="Indikatoren_Nutzung25" displayName="Indikatoren_Nutzung25" ref="B1:G6" totalsRowShown="0" headerRowDxfId="62" dataDxfId="61">
  <autoFilter ref="B1:G6" xr:uid="{00000000-0009-0000-0100-000018000000}"/>
  <tableColumns count="6">
    <tableColumn id="2" xr3:uid="{00000000-0010-0000-1800-000002000000}" name="Nutzung" dataDxfId="60" dataCellStyle="Prozent"/>
    <tableColumn id="3" xr3:uid="{00000000-0010-0000-1800-000003000000}" name="Stufe" dataDxfId="59"/>
    <tableColumn id="4" xr3:uid="{00000000-0010-0000-1800-000004000000}" name="Betroffenheit Hitze" dataDxfId="58"/>
    <tableColumn id="6" xr3:uid="{00000000-0010-0000-1800-000006000000}" name="Betroffenheit Starkregen" dataDxfId="57"/>
    <tableColumn id="1" xr3:uid="{00000000-0010-0000-1800-000001000000}" name="Betroffenheit Dürre" dataDxfId="56"/>
    <tableColumn id="5" xr3:uid="{00000000-0010-0000-1800-000005000000}" name="Anpassungspotential" dataDxfId="55"/>
  </tableColumns>
  <tableStyleInfo name="TableStyleLight1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NutzungZukunft" displayName="NutzungZukunft" ref="A8:G16" totalsRowShown="0" headerRowDxfId="54" dataDxfId="53">
  <autoFilter ref="A8:G16" xr:uid="{00000000-0009-0000-0100-000019000000}"/>
  <tableColumns count="7">
    <tableColumn id="1" xr3:uid="{00000000-0010-0000-1900-000001000000}" name="Standort" dataDxfId="52">
      <calculatedColumnFormula>'1. Standorte'!A6</calculatedColumnFormula>
    </tableColumn>
    <tableColumn id="2" xr3:uid="{00000000-0010-0000-1900-000002000000}" name="Nutzungssanteil" dataDxfId="51" dataCellStyle="Prozent"/>
    <tableColumn id="3" xr3:uid="{00000000-0010-0000-1900-000003000000}" name="Stufe" dataDxfId="50"/>
    <tableColumn id="4" xr3:uid="{00000000-0010-0000-1900-000004000000}" name="Betroffenheit Hitze" dataDxfId="49">
      <calculatedColumnFormula>IFERROR(INDEX(Indikatoren_Nutzung25[],MATCH(NutzungZukunft[[#This Row],[Stufe]],Indikatoren_Nutzung25[Stufe],0),3),"-")</calculatedColumnFormula>
    </tableColumn>
    <tableColumn id="5" xr3:uid="{00000000-0010-0000-1900-000005000000}" name="Betroffenheit Starkregen" dataDxfId="48">
      <calculatedColumnFormula>IFERROR(INDEX(Indikatoren_Nutzung25[],MATCH(NutzungZukunft[[#This Row],[Stufe]],Indikatoren_Nutzung25[Stufe],0),4),"-")</calculatedColumnFormula>
    </tableColumn>
    <tableColumn id="6" xr3:uid="{00000000-0010-0000-1900-000006000000}" name="Betroffenheit Dürre" dataDxfId="47">
      <calculatedColumnFormula>IFERROR(INDEX(Indikatoren_Nutzung25[],MATCH(NutzungZukunft[[#This Row],[Stufe]],Indikatoren_Nutzung25[Stufe],0),5),"-")</calculatedColumnFormula>
    </tableColumn>
    <tableColumn id="7" xr3:uid="{00000000-0010-0000-1900-000007000000}" name="Anpassungspotential" dataDxfId="46"/>
  </tableColumns>
  <tableStyleInfo name="TableStyleLight1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elle23" displayName="Tabelle23" ref="A1:H10" totalsRowShown="0" headerRowDxfId="45">
  <autoFilter ref="A1:H10" xr:uid="{00000000-0009-0000-0100-000017000000}"/>
  <tableColumns count="8">
    <tableColumn id="1" xr3:uid="{00000000-0010-0000-1A00-000001000000}" name="Standort" dataDxfId="44">
      <calculatedColumnFormula>Tabelle6[[#This Row],[Standort]]</calculatedColumnFormula>
    </tableColumn>
    <tableColumn id="2" xr3:uid="{00000000-0010-0000-1A00-000002000000}" name="Handlungsbedarf Hitze aktuell" dataDxfId="43">
      <calculatedColumnFormula>IFERROR(INDEX(Betroffenheit[],MATCH(Tabelle23[[#This Row],[Standort]],Betroffenheit[Standort],0),MATCH(Tabelle23[[#Headers],[Handlungsbedarf Hitze aktuell]],'15.1 Standorte Handlungsbedarf'!$B$4:$AF$4,0)+1),"-")</calculatedColumnFormula>
    </tableColumn>
    <tableColumn id="7" xr3:uid="{00000000-0010-0000-1A00-000007000000}" name="Handlungsbedarf Hitze bei zukünftiger Nutzung" dataDxfId="42">
      <calculatedColumnFormula>IFERROR(INDEX(Betroffenheit[],MATCH(Tabelle23[[#This Row],[Standort]],Betroffenheit[Standort],0),MATCH(Tabelle23[[#Headers],[Handlungsbedarf Hitze bei zukünftiger Nutzung]],'15.1 Standorte Handlungsbedarf'!$B$4:$AF$4,0)+1),"-")</calculatedColumnFormula>
    </tableColumn>
    <tableColumn id="3" xr3:uid="{00000000-0010-0000-1A00-000003000000}" name="Handlungsbedarf Starkregen aktuell" dataDxfId="41">
      <calculatedColumnFormula>IFERROR(INDEX(Betroffenheit[],MATCH(Tabelle23[[#This Row],[Standort]],Betroffenheit[Standort],0),MATCH(Tabelle23[[#Headers],[Handlungsbedarf Starkregen aktuell]],'15.1 Standorte Handlungsbedarf'!$B$4:$AF$4,0)+1),"-")</calculatedColumnFormula>
    </tableColumn>
    <tableColumn id="9" xr3:uid="{00000000-0010-0000-1A00-000009000000}" name="Handlungsbedarf Starkregen bei zukünftiger Nutzung" dataDxfId="40">
      <calculatedColumnFormula>IFERROR(INDEX(Betroffenheit[],MATCH(Tabelle23[[#This Row],[Standort]],Betroffenheit[Standort],0),MATCH(Tabelle23[[#Headers],[Handlungsbedarf Starkregen bei zukünftiger Nutzung]],'15.1 Standorte Handlungsbedarf'!$B$4:$AF$4,0)+1),"-")</calculatedColumnFormula>
    </tableColumn>
    <tableColumn id="4" xr3:uid="{00000000-0010-0000-1A00-000004000000}" name="Handlungsbedarf Dürre aktuell" dataDxfId="39">
      <calculatedColumnFormula>IFERROR(INDEX(Betroffenheit[],MATCH(Tabelle23[[#This Row],[Standort]],Betroffenheit[Standort],0),MATCH(Tabelle23[[#Headers],[Handlungsbedarf Dürre aktuell]],'15.1 Standorte Handlungsbedarf'!$B$4:$AF$4,0)+1),"-")</calculatedColumnFormula>
    </tableColumn>
    <tableColumn id="11" xr3:uid="{00000000-0010-0000-1A00-00000B000000}" name="Handlungsbedarf Dürre bei zukünftiger Nutzung" dataDxfId="38">
      <calculatedColumnFormula>IFERROR(INDEX(Betroffenheit[],MATCH(Tabelle23[[#This Row],[Standort]],Betroffenheit[Standort],0),MATCH(Tabelle23[[#Headers],[Handlungsbedarf Dürre bei zukünftiger Nutzung]],'15.1 Standorte Handlungsbedarf'!$B$4:$AF$4,0)+1),"-")</calculatedColumnFormula>
    </tableColumn>
    <tableColumn id="5" xr3:uid="{00000000-0010-0000-1A00-000005000000}" name="Anpassungspotential" dataDxfId="37">
      <calculatedColumnFormula>IFERROR('15.2 Standorte Anpassungspot'!G5,"-")</calculatedColumnFormula>
    </tableColumn>
  </tableColumns>
  <tableStyleInfo name="TableStyleLight1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B000000}" name="Betroffenheit" displayName="Betroffenheit" ref="A4:Z12" totalsRowShown="0" headerRowDxfId="36" dataDxfId="35">
  <autoFilter ref="A4:Z12" xr:uid="{00000000-0009-0000-0100-000002000000}"/>
  <tableColumns count="26">
    <tableColumn id="1" xr3:uid="{00000000-0010-0000-1B00-000001000000}" name="Standort" dataDxfId="34">
      <calculatedColumnFormula>'1. Standorte'!A2</calculatedColumnFormula>
    </tableColumn>
    <tableColumn id="2" xr3:uid="{00000000-0010-0000-1B00-000002000000}" name="Überwärmungspotenzial H" dataDxfId="33">
      <calculatedColumnFormula>INDEX(Überwärmungspotential[],MATCH(Betroffenheit[[#This Row],[Standort]],Überwärmungspotential[Standort],0),4)</calculatedColumnFormula>
    </tableColumn>
    <tableColumn id="3" xr3:uid="{00000000-0010-0000-1B00-000003000000}" name="Versieglungsgrad" dataDxfId="32">
      <calculatedColumnFormula>INDEX(Versieglungsgrad[],MATCH(Betroffenheit[[#This Row],[Standort]],Versieglungsgrad[Standort],0),4)</calculatedColumnFormula>
    </tableColumn>
    <tableColumn id="4" xr3:uid="{00000000-0010-0000-1B00-000004000000}" name="Verschattungsgrad" dataDxfId="31">
      <calculatedColumnFormula>INDEX(Verschattung[],MATCH(Betroffenheit[[#This Row],[Standort]],Verschattung[Standort],0),4)</calculatedColumnFormula>
    </tableColumn>
    <tableColumn id="13" xr3:uid="{00000000-0010-0000-1B00-00000D000000}" name="Baumvitalität" dataDxfId="30">
      <calculatedColumnFormula>INDEX(Baumvitlität[],MATCH(Betroffenheit[[#This Row],[Standort]],Baumvitlität[Standort],0),4)</calculatedColumnFormula>
    </tableColumn>
    <tableColumn id="15" xr3:uid="{00000000-0010-0000-1B00-00000F000000}" name="Gesamt Betroffenheit Hitze" dataDxfId="29">
      <calculatedColumnFormula>AVERAGE(Betroffenheit[[#This Row],[Überwärmungspotenzial H]:[Baumvitalität]])</calculatedColumnFormula>
    </tableColumn>
    <tableColumn id="10" xr3:uid="{00000000-0010-0000-1B00-00000A000000}" name="Nutzungsfaktor" dataDxfId="28">
      <calculatedColumnFormula>INDEX(Nutzung[],MATCH(Betroffenheit[[#This Row],[Standort]],Nutzung[Standort],0),4)</calculatedColumnFormula>
    </tableColumn>
    <tableColumn id="9" xr3:uid="{00000000-0010-0000-1B00-000009000000}" name="Nutzungsfaktor 2030" dataDxfId="27">
      <calculatedColumnFormula>INDEX(NutzungZukunft[],MATCH(Betroffenheit[[#This Row],[Standort]],NutzungZukunft[Standort],0),4)</calculatedColumnFormula>
    </tableColumn>
    <tableColumn id="14" xr3:uid="{00000000-0010-0000-1B00-00000E000000}" name="Handlungsbedarf Hitze aktuell" dataDxfId="26">
      <calculatedColumnFormula>Betroffenheit[[#This Row],[Gesamt Betroffenheit Hitze]]*Betroffenheit[[#This Row],[Nutzungsfaktor]]</calculatedColumnFormula>
    </tableColumn>
    <tableColumn id="25" xr3:uid="{00000000-0010-0000-1B00-000019000000}" name="Handlungsbedarf Hitze bei zukünftiger Nutzung" dataDxfId="25">
      <calculatedColumnFormula>Betroffenheit[[#This Row],[Gesamt Betroffenheit Hitze]]*Betroffenheit[[#This Row],[Nutzungsfaktor 2030]]</calculatedColumnFormula>
    </tableColumn>
    <tableColumn id="5" xr3:uid="{00000000-0010-0000-1B00-000005000000}" name="Versieglungsgrad2" dataDxfId="24">
      <calculatedColumnFormula>INDEX(Versieglungsgrad[],MATCH(Betroffenheit[[#This Row],[Standort]],Versieglungsgrad[Standort],0),5)</calculatedColumnFormula>
    </tableColumn>
    <tableColumn id="16" xr3:uid="{00000000-0010-0000-1B00-000010000000}" name="Wasserrückhaltevolumen" dataDxfId="23"/>
    <tableColumn id="12" xr3:uid="{00000000-0010-0000-1B00-00000C000000}" name="Gesamt Starkregen" dataDxfId="22">
      <calculatedColumnFormula>AVERAGE(Betroffenheit[[#This Row],[Versieglungsgrad2]:[Wasserrückhaltevolumen]])</calculatedColumnFormula>
    </tableColumn>
    <tableColumn id="19" xr3:uid="{00000000-0010-0000-1B00-000013000000}" name="Nutzungsfaktor2" dataDxfId="21">
      <calculatedColumnFormula>INDEX(Nutzung[],MATCH(Betroffenheit[[#This Row],[Standort]],Nutzung[Standort],0),4)</calculatedColumnFormula>
    </tableColumn>
    <tableColumn id="28" xr3:uid="{00000000-0010-0000-1B00-00001C000000}" name="Nutzungsfaktor 20302" dataDxfId="20">
      <calculatedColumnFormula>INDEX(NutzungZukunft[],MATCH(Betroffenheit[[#This Row],[Standort]],NutzungZukunft[Standort],0),4)</calculatedColumnFormula>
    </tableColumn>
    <tableColumn id="20" xr3:uid="{00000000-0010-0000-1B00-000014000000}" name="Betroffenheit von Starkregen aktuell" dataDxfId="19">
      <calculatedColumnFormula>Betroffenheit[[#This Row],[Gesamt Starkregen]]*Betroffenheit[[#This Row],[Nutzungsfaktor2]]</calculatedColumnFormula>
    </tableColumn>
    <tableColumn id="29" xr3:uid="{00000000-0010-0000-1B00-00001D000000}" name="Betroffenheit von Starkregen bei zukünftiger Nutzung" dataDxfId="18">
      <calculatedColumnFormula>Betroffenheit[[#This Row],[Gesamt Starkregen]]*Betroffenheit[[#This Row],[Nutzungsfaktor 20302]]</calculatedColumnFormula>
    </tableColumn>
    <tableColumn id="7" xr3:uid="{00000000-0010-0000-1B00-000007000000}" name="Versiegelung" dataDxfId="17">
      <calculatedColumnFormula>INDEX(Versieglungsgrad[],MATCH(Betroffenheit[[#This Row],[Standort]],Versieglungsgrad[Standort],0),6)</calculatedColumnFormula>
    </tableColumn>
    <tableColumn id="8" xr3:uid="{00000000-0010-0000-1B00-000008000000}" name="Baumvitalität2" dataDxfId="16">
      <calculatedColumnFormula>INDEX(Baumvitlität[],MATCH(Betroffenheit[[#This Row],[Standort]],Baumvitlität[Standort],0),6)</calculatedColumnFormula>
    </tableColumn>
    <tableColumn id="18" xr3:uid="{00000000-0010-0000-1B00-000012000000}" name="Bewässerungssystem" dataDxfId="15">
      <calculatedColumnFormula>INDEX(Bewässerungssystem[],MATCH(Betroffenheit[[#This Row],[Standort]],Bewässerungssystem[Standort],0),6)</calculatedColumnFormula>
    </tableColumn>
    <tableColumn id="17" xr3:uid="{00000000-0010-0000-1B00-000011000000}" name="Regenwasserspeichervolumen" dataDxfId="14">
      <calculatedColumnFormula>INDEX(Regenwasserspeicher[],MATCH(Betroffenheit[[#This Row],[Standort]],Regenwasserspeicher[Standort],0),6)</calculatedColumnFormula>
    </tableColumn>
    <tableColumn id="11" xr3:uid="{00000000-0010-0000-1B00-00000B000000}" name="Gesamt Dürre" dataDxfId="13">
      <calculatedColumnFormula>AVERAGE(Betroffenheit[[#This Row],[Versiegelung]:[Regenwasserspeichervolumen]])</calculatedColumnFormula>
    </tableColumn>
    <tableColumn id="21" xr3:uid="{00000000-0010-0000-1B00-000015000000}" name="Nutzungsfaktor3" dataDxfId="12">
      <calculatedColumnFormula>INDEX(Nutzung[],MATCH(Betroffenheit[[#This Row],[Standort]],Nutzung[Standort],0),4)</calculatedColumnFormula>
    </tableColumn>
    <tableColumn id="32" xr3:uid="{00000000-0010-0000-1B00-000020000000}" name="Nutzungsfaktor2030" dataDxfId="11">
      <calculatedColumnFormula>INDEX(NutzungZukunft[],MATCH(Betroffenheit[[#This Row],[Standort]],NutzungZukunft[Standort],0),4)</calculatedColumnFormula>
    </tableColumn>
    <tableColumn id="22" xr3:uid="{00000000-0010-0000-1B00-000016000000}" name="Handlungsbedarf Dürre aktuell" dataDxfId="10">
      <calculatedColumnFormula>Betroffenheit[[#This Row],[Gesamt Dürre]]*Betroffenheit[[#This Row],[Nutzungsfaktor3]]</calculatedColumnFormula>
    </tableColumn>
    <tableColumn id="33" xr3:uid="{00000000-0010-0000-1B00-000021000000}" name="Handlungsbedarf Dürre bei zukünftiger Nutzung" dataDxfId="9">
      <calculatedColumnFormula>Betroffenheit[[#This Row],[Gesamt Dürre]]*Betroffenheit[[#This Row],[Nutzungsfaktor2030]]</calculatedColumnFormula>
    </tableColumn>
  </tableColumns>
  <tableStyleInfo name="TableStyleMedium6"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C000000}" name="Tabelle217" displayName="Tabelle217" ref="A4:G12" totalsRowShown="0" headerRowDxfId="8" dataDxfId="7">
  <autoFilter ref="A4:G12" xr:uid="{00000000-0009-0000-0100-000010000000}"/>
  <tableColumns count="7">
    <tableColumn id="1" xr3:uid="{00000000-0010-0000-1C00-000001000000}" name="Standort" dataDxfId="6">
      <calculatedColumnFormula>'1. Standorte'!A2</calculatedColumnFormula>
    </tableColumn>
    <tableColumn id="2" xr3:uid="{00000000-0010-0000-1C00-000002000000}" name="Versiegelungsgrad" dataDxfId="5">
      <calculatedColumnFormula>INDEX(Versieglungsgrad[],MATCH(Tabelle217[[#This Row],[Standort]],Versieglungsgrad[Standort],0),7)</calculatedColumnFormula>
    </tableColumn>
    <tableColumn id="3" xr3:uid="{00000000-0010-0000-1C00-000003000000}" name="Baumdichte/Grünfläche" dataDxfId="4">
      <calculatedColumnFormula>INDEX(Baumdichte[],MATCH(Tabelle217[[#This Row],[Standort]],Baumdichte[Standort],0),7)</calculatedColumnFormula>
    </tableColumn>
    <tableColumn id="4" xr3:uid="{00000000-0010-0000-1C00-000004000000}" name="Campusentwicklung" dataDxfId="3">
      <calculatedColumnFormula>INDEX(Campusentwicklung[],MATCH(Tabelle217[[#This Row],[Standort]],Campusentwicklung[Standort],0),7)</calculatedColumnFormula>
    </tableColumn>
    <tableColumn id="13" xr3:uid="{00000000-0010-0000-1C00-00000D000000}" name="Eigentumsstruktur" dataDxfId="2">
      <calculatedColumnFormula>INDEX(Eigentum[],MATCH(Tabelle217[[#This Row],[Standort]],Eigentum[Standort],0),7)</calculatedColumnFormula>
    </tableColumn>
    <tableColumn id="14" xr3:uid="{00000000-0010-0000-1C00-00000E000000}" name="Denkmalschutz" dataDxfId="1">
      <calculatedColumnFormula>INDEX(Denkmalschutz[],MATCH(Tabelle217[[#This Row],[Standort]],Denkmalschutz[Standort],0),7)</calculatedColumnFormula>
    </tableColumn>
    <tableColumn id="15" xr3:uid="{00000000-0010-0000-1C00-00000F000000}" name="Gesamt" dataDxfId="0">
      <calculatedColumnFormula>AVERAGE(Tabelle217[[#This Row],[Versiegelungsgrad]:[Denkmalschutz]])</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54" displayName="Tabelle54" ref="B1:G6" totalsRowShown="0" headerRowDxfId="250" dataDxfId="249">
  <autoFilter ref="B1:G6" xr:uid="{00000000-0009-0000-0100-000003000000}"/>
  <tableColumns count="6">
    <tableColumn id="2" xr3:uid="{00000000-0010-0000-0200-000002000000}" name="Überwärmungspotential nach Klimafunktionskarte" dataDxfId="248" dataCellStyle="Prozent"/>
    <tableColumn id="3" xr3:uid="{00000000-0010-0000-0200-000003000000}" name="Überwärmungsstufe" dataDxfId="247"/>
    <tableColumn id="4" xr3:uid="{00000000-0010-0000-0200-000004000000}" name="Betroffenheit Hitze" dataDxfId="246"/>
    <tableColumn id="1" xr3:uid="{00000000-0010-0000-0200-000001000000}" name="Betroffenheit Starkregen" dataDxfId="245"/>
    <tableColumn id="5" xr3:uid="{00000000-0010-0000-0200-000005000000}" name="Betroffenheit Dürre" dataDxfId="244"/>
    <tableColumn id="6" xr3:uid="{00000000-0010-0000-0200-000006000000}" name="Anpassungspotential" dataDxfId="243"/>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Überwärmungspotential" displayName="Überwärmungspotential" ref="A8:G17" totalsRowShown="0" headerRowDxfId="242" dataDxfId="241">
  <autoFilter ref="A8:G17" xr:uid="{00000000-0009-0000-0100-000007000000}"/>
  <tableColumns count="7">
    <tableColumn id="1" xr3:uid="{00000000-0010-0000-0300-000001000000}" name="Standort" dataDxfId="240">
      <calculatedColumnFormula>'1. Standorte'!A6</calculatedColumnFormula>
    </tableColumn>
    <tableColumn id="2" xr3:uid="{00000000-0010-0000-0300-000002000000}" name="Überwärmungspotential" dataDxfId="239" dataCellStyle="Prozent"/>
    <tableColumn id="3" xr3:uid="{00000000-0010-0000-0300-000003000000}" name="Überwärmungsstufe" dataDxfId="238"/>
    <tableColumn id="4" xr3:uid="{00000000-0010-0000-0300-000004000000}" name="Betroffenheit Hitze" dataDxfId="237">
      <calculatedColumnFormula>IFERROR(VLOOKUP(Überwärmungspotential[[#This Row],[Überwärmungsstufe]],Versiegelung[[Versieglungsstufe]:[Betroffenheit Hitze]],2),"-")</calculatedColumnFormula>
    </tableColumn>
    <tableColumn id="5" xr3:uid="{00000000-0010-0000-0300-000005000000}" name="Spalte1" dataDxfId="236"/>
    <tableColumn id="6" xr3:uid="{00000000-0010-0000-0300-000006000000}" name="Spalte2" dataDxfId="235"/>
    <tableColumn id="7" xr3:uid="{00000000-0010-0000-0300-000007000000}" name="Spalte3" dataDxfId="234"/>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Versieglungsgrad" displayName="Versieglungsgrad" ref="A8:G17" totalsRowShown="0" headerRowDxfId="233" dataDxfId="232">
  <autoFilter ref="A8:G17" xr:uid="{00000000-0009-0000-0100-000004000000}"/>
  <tableColumns count="7">
    <tableColumn id="1" xr3:uid="{00000000-0010-0000-0400-000001000000}" name="Standort" dataDxfId="231">
      <calculatedColumnFormula>'1. Standorte'!A2</calculatedColumnFormula>
    </tableColumn>
    <tableColumn id="2" xr3:uid="{00000000-0010-0000-0400-000002000000}" name="Messwert" dataDxfId="230" dataCellStyle="Prozent"/>
    <tableColumn id="3" xr3:uid="{00000000-0010-0000-0400-000003000000}" name="Versieglungsstufe" dataDxfId="229"/>
    <tableColumn id="4" xr3:uid="{00000000-0010-0000-0400-000004000000}" name="Betroffenheit Hitze" dataDxfId="228">
      <calculatedColumnFormula>IFERROR(INDEX(Versiegelung[],MATCH(Versieglungsgrad[[#This Row],[Versieglungsstufe]],Versiegelung[Versieglungsstufe],0),4),"-")</calculatedColumnFormula>
    </tableColumn>
    <tableColumn id="5" xr3:uid="{00000000-0010-0000-0400-000005000000}" name="Betroffenheit Starkregen" dataDxfId="227">
      <calculatedColumnFormula>VLOOKUP(Versieglungsgrad[[#This Row],[Versieglungsstufe]],Versiegelung[[Versieglungsstufe]:[Betroffenheit Starkregen]],3)</calculatedColumnFormula>
    </tableColumn>
    <tableColumn id="6" xr3:uid="{00000000-0010-0000-0400-000006000000}" name="Betroffenheit Dürre" dataDxfId="226">
      <calculatedColumnFormula>IFERROR(VLOOKUP(Versieglungsgrad[[#This Row],[Versieglungsstufe]],Versiegelung[[Versieglungsstufe]:[Betroffenheit Dürre]],4),"-")</calculatedColumnFormula>
    </tableColumn>
    <tableColumn id="7" xr3:uid="{00000000-0010-0000-0400-000007000000}" name="Anpassungspotential" dataDxfId="225">
      <calculatedColumnFormula>IFERROR(VLOOKUP(Versieglungsgrad[[#This Row],[Versieglungsstufe]],Versiegelung[[Versieglungsstufe]:[Anpassungspotential]],5),"-")</calculatedColumnFormula>
    </tableColumn>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Versiegelung" displayName="Versiegelung" ref="A1:G6" totalsRowShown="0" headerRowDxfId="224" dataDxfId="223">
  <autoFilter ref="A1:G6" xr:uid="{00000000-0009-0000-0100-000005000000}"/>
  <tableColumns count="7">
    <tableColumn id="1" xr3:uid="{00000000-0010-0000-0500-000001000000}" name="Versiegelungsgrad Min" dataDxfId="222"/>
    <tableColumn id="2" xr3:uid="{00000000-0010-0000-0500-000002000000}" name="Max" dataDxfId="221" dataCellStyle="Prozent"/>
    <tableColumn id="3" xr3:uid="{00000000-0010-0000-0500-000003000000}" name="Versieglungsstufe" dataDxfId="220"/>
    <tableColumn id="4" xr3:uid="{00000000-0010-0000-0500-000004000000}" name="Betroffenheit Hitze" dataDxfId="219"/>
    <tableColumn id="5" xr3:uid="{00000000-0010-0000-0500-000005000000}" name="Betroffenheit Starkregen" dataDxfId="218"/>
    <tableColumn id="6" xr3:uid="{00000000-0010-0000-0500-000006000000}" name="Betroffenheit Dürre" dataDxfId="217"/>
    <tableColumn id="7" xr3:uid="{00000000-0010-0000-0500-000007000000}" name="Anpassungspotential" dataDxfId="216"/>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le549" displayName="Tabelle549" ref="B1:G6" totalsRowShown="0" headerRowDxfId="215" dataDxfId="214">
  <autoFilter ref="B1:G6" xr:uid="{00000000-0009-0000-0100-000008000000}"/>
  <tableColumns count="6">
    <tableColumn id="2" xr3:uid="{00000000-0010-0000-0600-000002000000}" name="Verschattungsgrad durch Bäume" dataDxfId="213" dataCellStyle="Prozent"/>
    <tableColumn id="3" xr3:uid="{00000000-0010-0000-0600-000003000000}" name="Verschattungsgrad" dataDxfId="212"/>
    <tableColumn id="4" xr3:uid="{00000000-0010-0000-0600-000004000000}" name="Betroffenheit Hitze" dataDxfId="211"/>
    <tableColumn id="1" xr3:uid="{00000000-0010-0000-0600-000001000000}" name="Betroffenheit Starkregen" dataDxfId="210"/>
    <tableColumn id="5" xr3:uid="{00000000-0010-0000-0600-000005000000}" name="Betroffenheit Dürre" dataDxfId="209"/>
    <tableColumn id="6" xr3:uid="{00000000-0010-0000-0600-000006000000}" name="Anpassungspotential" dataDxfId="208"/>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Verschattung" displayName="Verschattung" ref="A8:G17" totalsRowShown="0" headerRowDxfId="207" dataDxfId="206">
  <autoFilter ref="A8:G17" xr:uid="{00000000-0009-0000-0100-000009000000}"/>
  <tableColumns count="7">
    <tableColumn id="1" xr3:uid="{00000000-0010-0000-0700-000001000000}" name="Standort" dataDxfId="205">
      <calculatedColumnFormula>'1. Standorte'!A6</calculatedColumnFormula>
    </tableColumn>
    <tableColumn id="2" xr3:uid="{00000000-0010-0000-0700-000002000000}" name="Messwert" dataDxfId="204" dataCellStyle="Prozent"/>
    <tableColumn id="3" xr3:uid="{00000000-0010-0000-0700-000003000000}" name="Verschattungsgrad" dataDxfId="203"/>
    <tableColumn id="4" xr3:uid="{00000000-0010-0000-0700-000004000000}" name="Betroffenheit Hitze" dataDxfId="202">
      <calculatedColumnFormula>IFERROR(INDEX(Tabelle549[],MATCH(Verschattung[[#This Row],[Verschattungsgrad]],Tabelle549[Verschattungsgrad],0),3),"-")</calculatedColumnFormula>
    </tableColumn>
    <tableColumn id="5" xr3:uid="{00000000-0010-0000-0700-000005000000}" name="Betroffenheit Starkregen" dataDxfId="201"/>
    <tableColumn id="6" xr3:uid="{00000000-0010-0000-0700-000006000000}" name="Betroffenheit Dürre" dataDxfId="200"/>
    <tableColumn id="7" xr3:uid="{00000000-0010-0000-0700-000007000000}" name="Anpassungspotential" dataDxfId="199"/>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elle54911" displayName="Tabelle54911" ref="B1:G6" totalsRowShown="0" headerRowDxfId="198" dataDxfId="197">
  <autoFilter ref="B1:G6" xr:uid="{00000000-0009-0000-0100-00000A000000}"/>
  <tableColumns count="6">
    <tableColumn id="2" xr3:uid="{00000000-0010-0000-0800-000002000000}" name="Mittelwert Baumvitalität " dataDxfId="196" dataCellStyle="Prozent"/>
    <tableColumn id="3" xr3:uid="{00000000-0010-0000-0800-000003000000}" name="Vitalitätsstufe" dataDxfId="195"/>
    <tableColumn id="4" xr3:uid="{00000000-0010-0000-0800-000004000000}" name="Betroffenheit Hitze" dataDxfId="194"/>
    <tableColumn id="5" xr3:uid="{00000000-0010-0000-0800-000005000000}" name="Betroffenheit Starkregen" dataDxfId="193"/>
    <tableColumn id="6" xr3:uid="{00000000-0010-0000-0800-000006000000}" name="Betroffenheit von Dürre" dataDxfId="192"/>
    <tableColumn id="7" xr3:uid="{00000000-0010-0000-0800-000007000000}" name="Anpassungspotential" dataDxfId="191"/>
  </tableColumns>
  <tableStyleInfo name="TableStyleLight13" showFirstColumn="0" showLastColumn="0" showRowStripes="1" showColumnStripes="0"/>
</table>
</file>

<file path=xl/theme/theme1.xml><?xml version="1.0" encoding="utf-8"?>
<a:theme xmlns:a="http://schemas.openxmlformats.org/drawingml/2006/main" name="Office">
  <a:themeElements>
    <a:clrScheme name="h_da">
      <a:dk1>
        <a:sysClr val="windowText" lastClr="000000"/>
      </a:dk1>
      <a:lt1>
        <a:sysClr val="window" lastClr="FFFFFF"/>
      </a:lt1>
      <a:dk2>
        <a:srgbClr val="44546A"/>
      </a:dk2>
      <a:lt2>
        <a:srgbClr val="415500"/>
      </a:lt2>
      <a:accent1>
        <a:srgbClr val="5B9BD5"/>
      </a:accent1>
      <a:accent2>
        <a:srgbClr val="E69119"/>
      </a:accent2>
      <a:accent3>
        <a:srgbClr val="A50F19"/>
      </a:accent3>
      <a:accent4>
        <a:srgbClr val="FFCD00"/>
      </a:accent4>
      <a:accent5>
        <a:srgbClr val="192D64"/>
      </a:accent5>
      <a:accent6>
        <a:srgbClr val="8CAA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table" Target="../tables/table21.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table" Target="../tables/table23.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table" Target="../tables/table25.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opLeftCell="A13" workbookViewId="0">
      <selection activeCell="B13" sqref="B13"/>
    </sheetView>
  </sheetViews>
  <sheetFormatPr baseColWidth="10" defaultRowHeight="14.5" x14ac:dyDescent="0.35"/>
  <cols>
    <col min="1" max="1" width="57.6328125" style="38" customWidth="1"/>
  </cols>
  <sheetData>
    <row r="1" spans="1:1" x14ac:dyDescent="0.35">
      <c r="A1" s="43" t="s">
        <v>128</v>
      </c>
    </row>
    <row r="2" spans="1:1" ht="15" x14ac:dyDescent="0.35">
      <c r="A2" s="39"/>
    </row>
    <row r="3" spans="1:1" ht="75" x14ac:dyDescent="0.35">
      <c r="A3" s="40" t="s">
        <v>129</v>
      </c>
    </row>
    <row r="4" spans="1:1" ht="30" x14ac:dyDescent="0.35">
      <c r="A4" s="40" t="s">
        <v>306</v>
      </c>
    </row>
    <row r="5" spans="1:1" ht="15" x14ac:dyDescent="0.35">
      <c r="A5" s="40"/>
    </row>
    <row r="6" spans="1:1" ht="75" x14ac:dyDescent="0.35">
      <c r="A6" s="41" t="s">
        <v>329</v>
      </c>
    </row>
    <row r="7" spans="1:1" s="112" customFormat="1" ht="15" x14ac:dyDescent="0.35">
      <c r="A7" s="134"/>
    </row>
    <row r="8" spans="1:1" ht="60" x14ac:dyDescent="0.35">
      <c r="A8" s="42" t="s">
        <v>305</v>
      </c>
    </row>
    <row r="9" spans="1:1" ht="60" x14ac:dyDescent="0.35">
      <c r="A9" s="42" t="s">
        <v>327</v>
      </c>
    </row>
    <row r="10" spans="1:1" s="112" customFormat="1" ht="15" x14ac:dyDescent="0.35">
      <c r="A10" s="135"/>
    </row>
    <row r="11" spans="1:1" s="112" customFormat="1" ht="45" x14ac:dyDescent="0.35">
      <c r="A11" s="132" t="s">
        <v>328</v>
      </c>
    </row>
    <row r="12" spans="1:1" s="112" customFormat="1" ht="15" x14ac:dyDescent="0.35">
      <c r="A12" s="131"/>
    </row>
    <row r="13" spans="1:1" ht="315" x14ac:dyDescent="0.35">
      <c r="A13" s="40" t="s">
        <v>316</v>
      </c>
    </row>
    <row r="15" spans="1:1" ht="15" x14ac:dyDescent="0.35">
      <c r="A15" s="170" t="s">
        <v>330</v>
      </c>
    </row>
    <row r="16" spans="1:1" ht="15" x14ac:dyDescent="0.35">
      <c r="A16" s="39" t="s">
        <v>331</v>
      </c>
    </row>
    <row r="17" spans="1:1" ht="15" x14ac:dyDescent="0.35">
      <c r="A17" s="39" t="s">
        <v>332</v>
      </c>
    </row>
    <row r="18" spans="1:1" ht="15" x14ac:dyDescent="0.35">
      <c r="A18" s="169">
        <v>46204</v>
      </c>
    </row>
  </sheetData>
  <sheetProtection algorithmName="SHA-512" hashValue="pa4C2LgUyL1pGxaKD9fHP5oXDoGjUKjGDH0XAcdRCgzAt79pWK12TUTcYAdElSgbixIjZROmFeEMtXvSACqmvA==" saltValue="zIEZ5TU7uN7fLxWIGPGfLQ==" spinCount="100000" sheet="1" objects="1" scenarios="1"/>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K16"/>
  <sheetViews>
    <sheetView workbookViewId="0">
      <selection activeCell="K13" sqref="K13"/>
    </sheetView>
  </sheetViews>
  <sheetFormatPr baseColWidth="10" defaultRowHeight="14.5" x14ac:dyDescent="0.35"/>
  <cols>
    <col min="2" max="2" width="10.90625" style="6"/>
    <col min="3" max="3" width="13.7265625" customWidth="1"/>
    <col min="4" max="4" width="13.1796875" customWidth="1"/>
    <col min="5" max="5" width="12.54296875" customWidth="1"/>
    <col min="6" max="6" width="13.08984375" customWidth="1"/>
  </cols>
  <sheetData>
    <row r="1" spans="1:11" ht="30" x14ac:dyDescent="0.35">
      <c r="B1" s="5" t="s">
        <v>41</v>
      </c>
      <c r="C1" s="122" t="s">
        <v>42</v>
      </c>
      <c r="D1" s="122" t="s">
        <v>21</v>
      </c>
      <c r="E1" s="122" t="s">
        <v>39</v>
      </c>
      <c r="F1" s="122" t="s">
        <v>47</v>
      </c>
      <c r="G1" s="122" t="s">
        <v>56</v>
      </c>
    </row>
    <row r="2" spans="1:11" ht="15" customHeight="1" x14ac:dyDescent="0.35">
      <c r="B2" s="124" t="s">
        <v>46</v>
      </c>
      <c r="C2" s="39" t="s">
        <v>22</v>
      </c>
      <c r="D2" s="39">
        <v>1</v>
      </c>
      <c r="E2" s="39">
        <v>0</v>
      </c>
      <c r="F2" s="125">
        <v>1</v>
      </c>
      <c r="G2" s="125"/>
      <c r="I2" s="147" t="s">
        <v>193</v>
      </c>
      <c r="J2" s="147"/>
      <c r="K2" s="147"/>
    </row>
    <row r="3" spans="1:11" ht="15" x14ac:dyDescent="0.35">
      <c r="B3" s="124" t="s">
        <v>45</v>
      </c>
      <c r="C3" s="39" t="s">
        <v>23</v>
      </c>
      <c r="D3" s="39">
        <v>2</v>
      </c>
      <c r="E3" s="39">
        <v>0</v>
      </c>
      <c r="F3" s="125">
        <v>2</v>
      </c>
      <c r="G3" s="125"/>
      <c r="I3" s="147"/>
      <c r="J3" s="147"/>
      <c r="K3" s="147"/>
    </row>
    <row r="4" spans="1:11" ht="15" x14ac:dyDescent="0.35">
      <c r="B4" s="124" t="s">
        <v>44</v>
      </c>
      <c r="C4" s="39" t="s">
        <v>24</v>
      </c>
      <c r="D4" s="39">
        <v>3</v>
      </c>
      <c r="E4" s="39">
        <v>0</v>
      </c>
      <c r="F4" s="125">
        <v>3</v>
      </c>
      <c r="G4" s="125"/>
      <c r="I4" s="147"/>
      <c r="J4" s="147"/>
      <c r="K4" s="147"/>
    </row>
    <row r="5" spans="1:11" ht="15" x14ac:dyDescent="0.35">
      <c r="B5" s="124" t="s">
        <v>43</v>
      </c>
      <c r="C5" s="39" t="s">
        <v>25</v>
      </c>
      <c r="D5" s="39">
        <v>4</v>
      </c>
      <c r="E5" s="39">
        <v>0</v>
      </c>
      <c r="F5" s="125">
        <v>4</v>
      </c>
      <c r="G5" s="125"/>
      <c r="I5" s="147"/>
      <c r="J5" s="147"/>
      <c r="K5" s="147"/>
    </row>
    <row r="6" spans="1:11" ht="15" x14ac:dyDescent="0.35">
      <c r="B6" s="126">
        <v>0</v>
      </c>
      <c r="C6" s="39" t="s">
        <v>26</v>
      </c>
      <c r="D6" s="39">
        <v>5</v>
      </c>
      <c r="E6" s="39">
        <v>0</v>
      </c>
      <c r="F6" s="125">
        <v>5</v>
      </c>
      <c r="G6" s="125"/>
      <c r="I6" s="147"/>
      <c r="J6" s="147"/>
      <c r="K6" s="147"/>
    </row>
    <row r="7" spans="1:11" ht="15" x14ac:dyDescent="0.35">
      <c r="B7" s="5"/>
      <c r="C7" s="1"/>
      <c r="D7" s="1"/>
    </row>
    <row r="8" spans="1:11" s="84" customFormat="1" ht="30" x14ac:dyDescent="0.35">
      <c r="A8" s="122" t="s">
        <v>16</v>
      </c>
      <c r="B8" s="127" t="s">
        <v>67</v>
      </c>
      <c r="C8" s="128" t="s">
        <v>42</v>
      </c>
      <c r="D8" s="122" t="s">
        <v>21</v>
      </c>
      <c r="E8" s="122" t="s">
        <v>39</v>
      </c>
      <c r="F8" s="122" t="s">
        <v>40</v>
      </c>
      <c r="G8" s="122" t="s">
        <v>56</v>
      </c>
      <c r="I8" s="147" t="s">
        <v>120</v>
      </c>
      <c r="J8" s="147"/>
      <c r="K8" s="147"/>
    </row>
    <row r="9" spans="1:11" ht="15" x14ac:dyDescent="0.35">
      <c r="A9" s="1" t="str">
        <f>'1. Standorte'!A2</f>
        <v>Standort A</v>
      </c>
      <c r="B9" s="138"/>
      <c r="C9" s="117"/>
      <c r="D9" s="1" t="str">
        <f>IFERROR(INDEX(Tabelle54911[],MATCH(Baumvitlität[[#This Row],[Vitalitätsstufe]],Tabelle54911[Vitalitätsstufe],0),3),"-")</f>
        <v>-</v>
      </c>
      <c r="E9" s="1">
        <v>0</v>
      </c>
      <c r="F9" s="1" t="str">
        <f>IFERROR(INDEX(Tabelle54911[],MATCH(Baumvitlität[[#This Row],[Vitalitätsstufe]],Tabelle54911[Vitalitätsstufe],0),5),"-")</f>
        <v>-</v>
      </c>
      <c r="G9" s="7"/>
      <c r="I9" s="147"/>
      <c r="J9" s="147"/>
      <c r="K9" s="147"/>
    </row>
    <row r="10" spans="1:11" ht="15" x14ac:dyDescent="0.35">
      <c r="A10" s="1" t="str">
        <f>'1. Standorte'!A3</f>
        <v>Standort B</v>
      </c>
      <c r="B10" s="138"/>
      <c r="C10" s="117"/>
      <c r="D10" s="1" t="str">
        <f>IFERROR(INDEX(Tabelle54911[],MATCH(Baumvitlität[[#This Row],[Vitalitätsstufe]],Tabelle54911[Vitalitätsstufe],0),3),"-")</f>
        <v>-</v>
      </c>
      <c r="E10" s="1">
        <v>0</v>
      </c>
      <c r="F10" s="7" t="str">
        <f>IFERROR(INDEX(Tabelle54911[],MATCH(Baumvitlität[[#This Row],[Vitalitätsstufe]],Tabelle54911[Vitalitätsstufe],0),5),"-")</f>
        <v>-</v>
      </c>
      <c r="G10" s="7"/>
      <c r="I10" s="147"/>
      <c r="J10" s="147"/>
      <c r="K10" s="147"/>
    </row>
    <row r="11" spans="1:11" ht="15" x14ac:dyDescent="0.35">
      <c r="A11" s="1" t="str">
        <f>'1. Standorte'!A4</f>
        <v>Standort C</v>
      </c>
      <c r="B11" s="138"/>
      <c r="C11" s="117"/>
      <c r="D11" s="3" t="str">
        <f>IFERROR(INDEX(Tabelle54911[],MATCH(Baumvitlität[[#This Row],[Vitalitätsstufe]],Tabelle54911[Vitalitätsstufe],0),3),"-")</f>
        <v>-</v>
      </c>
      <c r="E11" s="1">
        <v>0</v>
      </c>
      <c r="F11" s="7" t="str">
        <f>IFERROR(INDEX(Tabelle54911[],MATCH(Baumvitlität[[#This Row],[Vitalitätsstufe]],Tabelle54911[Vitalitätsstufe],0),5),"-")</f>
        <v>-</v>
      </c>
      <c r="G11" s="7"/>
    </row>
    <row r="12" spans="1:11" ht="15" x14ac:dyDescent="0.35">
      <c r="A12" s="1">
        <f>'1. Standorte'!A5</f>
        <v>0</v>
      </c>
      <c r="B12" s="138"/>
      <c r="C12" s="117"/>
      <c r="D12" s="3" t="str">
        <f>IFERROR(INDEX(Tabelle54911[],MATCH(Baumvitlität[[#This Row],[Vitalitätsstufe]],Tabelle54911[Vitalitätsstufe],0),3),"-")</f>
        <v>-</v>
      </c>
      <c r="E12" s="1">
        <v>0</v>
      </c>
      <c r="F12" s="7" t="str">
        <f>IFERROR(INDEX(Tabelle54911[],MATCH(Baumvitlität[[#This Row],[Vitalitätsstufe]],Tabelle54911[Vitalitätsstufe],0),5),"-")</f>
        <v>-</v>
      </c>
      <c r="G12" s="7"/>
    </row>
    <row r="13" spans="1:11" ht="15" x14ac:dyDescent="0.35">
      <c r="A13" s="1">
        <f>'1. Standorte'!A6</f>
        <v>0</v>
      </c>
      <c r="B13" s="138"/>
      <c r="C13" s="117"/>
      <c r="D13" s="3" t="str">
        <f>IFERROR(INDEX(Tabelle54911[],MATCH(Baumvitlität[[#This Row],[Vitalitätsstufe]],Tabelle54911[Vitalitätsstufe],0),3),"-")</f>
        <v>-</v>
      </c>
      <c r="E13" s="1">
        <v>0</v>
      </c>
      <c r="F13" s="7" t="str">
        <f>IFERROR(INDEX(Tabelle54911[],MATCH(Baumvitlität[[#This Row],[Vitalitätsstufe]],Tabelle54911[Vitalitätsstufe],0),5),"-")</f>
        <v>-</v>
      </c>
      <c r="G13" s="7"/>
    </row>
    <row r="14" spans="1:11" ht="15" x14ac:dyDescent="0.35">
      <c r="A14" s="1">
        <f>'1. Standorte'!A7</f>
        <v>0</v>
      </c>
      <c r="B14" s="138"/>
      <c r="C14" s="117"/>
      <c r="D14" s="3" t="str">
        <f>IFERROR(INDEX(Tabelle54911[],MATCH(Baumvitlität[[#This Row],[Vitalitätsstufe]],Tabelle54911[Vitalitätsstufe],0),3),"-")</f>
        <v>-</v>
      </c>
      <c r="E14" s="1">
        <v>0</v>
      </c>
      <c r="F14" s="7" t="str">
        <f>IFERROR(INDEX(Tabelle54911[],MATCH(Baumvitlität[[#This Row],[Vitalitätsstufe]],Tabelle54911[Vitalitätsstufe],0),5),"-")</f>
        <v>-</v>
      </c>
      <c r="G14" s="7"/>
    </row>
    <row r="15" spans="1:11" ht="15" x14ac:dyDescent="0.35">
      <c r="A15" s="1">
        <f>'1. Standorte'!A8</f>
        <v>0</v>
      </c>
      <c r="B15" s="138"/>
      <c r="C15" s="117"/>
      <c r="D15" s="3" t="str">
        <f>IFERROR(INDEX(Tabelle54911[],MATCH(Baumvitlität[[#This Row],[Vitalitätsstufe]],Tabelle54911[Vitalitätsstufe],0),3),"-")</f>
        <v>-</v>
      </c>
      <c r="E15" s="1">
        <v>0</v>
      </c>
      <c r="F15" s="7" t="str">
        <f>IFERROR(INDEX(Tabelle54911[],MATCH(Baumvitlität[[#This Row],[Vitalitätsstufe]],Tabelle54911[Vitalitätsstufe],0),5),"-")</f>
        <v>-</v>
      </c>
      <c r="G15" s="7"/>
    </row>
    <row r="16" spans="1:11" ht="15" x14ac:dyDescent="0.35">
      <c r="A16" s="1">
        <f>'1. Standorte'!A9</f>
        <v>0</v>
      </c>
      <c r="B16" s="138"/>
      <c r="C16" s="117"/>
      <c r="D16" s="3" t="str">
        <f>IFERROR(INDEX(Tabelle54911[],MATCH(Baumvitlität[[#This Row],[Vitalitätsstufe]],Tabelle54911[Vitalitätsstufe],0),3),"-")</f>
        <v>-</v>
      </c>
      <c r="E16" s="1">
        <v>0</v>
      </c>
      <c r="F16" s="7" t="str">
        <f>IFERROR(INDEX(Tabelle54911[],MATCH(Baumvitlität[[#This Row],[Vitalitätsstufe]],Tabelle54911[Vitalitätsstufe],0),5),"-")</f>
        <v>-</v>
      </c>
      <c r="G16" s="7"/>
    </row>
  </sheetData>
  <sheetProtection algorithmName="SHA-512" hashValue="NQaSIYsq/9Vk0+13gJ9fj59Fi/p2kqKMTu1C2aGz2PDuNQcv+0Nyvn3Ig1LRhG9Z6Nqnf1En15UKSarl3Nolsg==" saltValue="zhmpq+DH0vVCxwQpg+Ru4A=="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EC03-06A8-4E5D-8101-471C8F26D9CC}">
  <sheetPr>
    <tabColor theme="9"/>
  </sheetPr>
  <dimension ref="A1:C12"/>
  <sheetViews>
    <sheetView workbookViewId="0">
      <selection activeCell="B9" sqref="B9"/>
    </sheetView>
  </sheetViews>
  <sheetFormatPr baseColWidth="10" defaultRowHeight="14.5" x14ac:dyDescent="0.35"/>
  <cols>
    <col min="1" max="1" width="30.7265625" customWidth="1"/>
    <col min="2" max="2" width="68.08984375" customWidth="1"/>
    <col min="3" max="3" width="15.54296875" customWidth="1"/>
  </cols>
  <sheetData>
    <row r="1" spans="1:3" ht="15" x14ac:dyDescent="0.35">
      <c r="A1" s="47" t="s">
        <v>48</v>
      </c>
      <c r="B1" s="1"/>
      <c r="C1" s="1"/>
    </row>
    <row r="2" spans="1:3" ht="15" x14ac:dyDescent="0.35">
      <c r="A2" s="47"/>
      <c r="B2" s="1"/>
      <c r="C2" s="1"/>
    </row>
    <row r="3" spans="1:3" ht="45" x14ac:dyDescent="0.35">
      <c r="A3" s="54" t="s">
        <v>144</v>
      </c>
      <c r="B3" s="57" t="s">
        <v>180</v>
      </c>
      <c r="C3" s="64"/>
    </row>
    <row r="4" spans="1:3" ht="60" x14ac:dyDescent="0.35">
      <c r="A4" s="76" t="s">
        <v>194</v>
      </c>
      <c r="B4" s="58" t="s">
        <v>181</v>
      </c>
      <c r="C4" s="64"/>
    </row>
    <row r="5" spans="1:3" ht="15.5" thickBot="1" x14ac:dyDescent="0.4">
      <c r="A5" s="156" t="s">
        <v>182</v>
      </c>
      <c r="B5" s="74" t="s">
        <v>183</v>
      </c>
      <c r="C5" s="75" t="s">
        <v>184</v>
      </c>
    </row>
    <row r="6" spans="1:3" ht="16" thickTop="1" thickBot="1" x14ac:dyDescent="0.4">
      <c r="A6" s="156"/>
      <c r="B6" s="70">
        <v>0</v>
      </c>
      <c r="C6" s="71" t="s">
        <v>185</v>
      </c>
    </row>
    <row r="7" spans="1:3" ht="15.5" thickBot="1" x14ac:dyDescent="0.4">
      <c r="A7" s="156"/>
      <c r="B7" s="70" t="s">
        <v>186</v>
      </c>
      <c r="C7" s="71" t="s">
        <v>187</v>
      </c>
    </row>
    <row r="8" spans="1:3" ht="15.5" thickBot="1" x14ac:dyDescent="0.4">
      <c r="A8" s="156"/>
      <c r="B8" s="70" t="s">
        <v>188</v>
      </c>
      <c r="C8" s="71" t="s">
        <v>173</v>
      </c>
    </row>
    <row r="9" spans="1:3" ht="15.5" thickBot="1" x14ac:dyDescent="0.4">
      <c r="A9" s="156"/>
      <c r="B9" s="70" t="s">
        <v>189</v>
      </c>
      <c r="C9" s="71" t="s">
        <v>190</v>
      </c>
    </row>
    <row r="10" spans="1:3" ht="15" x14ac:dyDescent="0.35">
      <c r="A10" s="156"/>
      <c r="B10" s="72" t="s">
        <v>46</v>
      </c>
      <c r="C10" s="73" t="s">
        <v>191</v>
      </c>
    </row>
    <row r="11" spans="1:3" ht="15" x14ac:dyDescent="0.35">
      <c r="A11" s="54" t="s">
        <v>147</v>
      </c>
      <c r="B11" s="68" t="s">
        <v>179</v>
      </c>
      <c r="C11" s="64"/>
    </row>
    <row r="12" spans="1:3" x14ac:dyDescent="0.35">
      <c r="A12" s="48"/>
    </row>
  </sheetData>
  <sheetProtection algorithmName="SHA-512" hashValue="PofZf3gfle4uYAbyELNoUA0CP5IQDQuK17zyxDE5eVsbePOcF6ArtrXGi/nww1ZpQqkTSrOeOTYtWn9AEKQRMA==" saltValue="BDj+u7AOqjPhz+murehipw==" spinCount="100000" sheet="1" objects="1" scenarios="1"/>
  <mergeCells count="1">
    <mergeCell ref="A5:A1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K17"/>
  <sheetViews>
    <sheetView workbookViewId="0">
      <selection activeCell="F12" sqref="F12"/>
    </sheetView>
  </sheetViews>
  <sheetFormatPr baseColWidth="10" defaultRowHeight="14.5" x14ac:dyDescent="0.35"/>
  <cols>
    <col min="2" max="2" width="10.90625" style="6"/>
    <col min="3" max="3" width="20.08984375" customWidth="1"/>
    <col min="4" max="5" width="13.26953125" customWidth="1"/>
    <col min="6" max="6" width="13.36328125" customWidth="1"/>
  </cols>
  <sheetData>
    <row r="1" spans="1:11" ht="30" x14ac:dyDescent="0.35">
      <c r="B1" s="129" t="s">
        <v>62</v>
      </c>
      <c r="C1" s="122" t="s">
        <v>121</v>
      </c>
      <c r="D1" s="122" t="s">
        <v>21</v>
      </c>
      <c r="E1" s="122" t="s">
        <v>39</v>
      </c>
      <c r="F1" s="122" t="s">
        <v>40</v>
      </c>
      <c r="G1" s="122" t="s">
        <v>56</v>
      </c>
    </row>
    <row r="2" spans="1:11" ht="15" x14ac:dyDescent="0.35">
      <c r="B2" s="5" t="s">
        <v>57</v>
      </c>
      <c r="C2" s="1" t="s">
        <v>22</v>
      </c>
      <c r="D2" s="1"/>
      <c r="E2" s="1"/>
      <c r="F2" s="1"/>
      <c r="G2" s="1">
        <v>5</v>
      </c>
      <c r="I2" s="147" t="s">
        <v>204</v>
      </c>
      <c r="J2" s="147"/>
      <c r="K2" s="147"/>
    </row>
    <row r="3" spans="1:11" ht="15" x14ac:dyDescent="0.35">
      <c r="B3" s="5" t="s">
        <v>58</v>
      </c>
      <c r="C3" s="1" t="s">
        <v>23</v>
      </c>
      <c r="D3" s="1"/>
      <c r="E3" s="1"/>
      <c r="F3" s="1"/>
      <c r="G3" s="1">
        <v>4</v>
      </c>
      <c r="I3" s="147"/>
      <c r="J3" s="147"/>
      <c r="K3" s="147"/>
    </row>
    <row r="4" spans="1:11" ht="15" x14ac:dyDescent="0.35">
      <c r="B4" s="5" t="s">
        <v>59</v>
      </c>
      <c r="C4" s="1" t="s">
        <v>24</v>
      </c>
      <c r="D4" s="1"/>
      <c r="E4" s="1"/>
      <c r="F4" s="1"/>
      <c r="G4" s="1">
        <v>3</v>
      </c>
      <c r="I4" s="147"/>
      <c r="J4" s="147"/>
      <c r="K4" s="147"/>
    </row>
    <row r="5" spans="1:11" ht="15" x14ac:dyDescent="0.35">
      <c r="B5" s="5" t="s">
        <v>60</v>
      </c>
      <c r="C5" s="1" t="s">
        <v>25</v>
      </c>
      <c r="D5" s="1"/>
      <c r="E5" s="1"/>
      <c r="F5" s="1"/>
      <c r="G5" s="1">
        <v>2</v>
      </c>
      <c r="I5" s="147"/>
      <c r="J5" s="147"/>
      <c r="K5" s="147"/>
    </row>
    <row r="6" spans="1:11" ht="15" x14ac:dyDescent="0.35">
      <c r="B6" s="5" t="s">
        <v>61</v>
      </c>
      <c r="C6" s="1" t="s">
        <v>26</v>
      </c>
      <c r="D6" s="1"/>
      <c r="E6" s="1"/>
      <c r="F6" s="1"/>
      <c r="G6" s="1">
        <v>1</v>
      </c>
    </row>
    <row r="7" spans="1:11" ht="15" x14ac:dyDescent="0.35">
      <c r="B7" s="5"/>
      <c r="C7" s="1"/>
      <c r="D7" s="1"/>
    </row>
    <row r="8" spans="1:11" s="84" customFormat="1" ht="30" x14ac:dyDescent="0.35">
      <c r="A8" s="122" t="s">
        <v>16</v>
      </c>
      <c r="B8" s="139" t="s">
        <v>17</v>
      </c>
      <c r="C8" s="140" t="s">
        <v>121</v>
      </c>
      <c r="D8" s="122" t="s">
        <v>21</v>
      </c>
      <c r="E8" s="122" t="s">
        <v>39</v>
      </c>
      <c r="F8" s="122" t="s">
        <v>40</v>
      </c>
      <c r="G8" s="122" t="s">
        <v>56</v>
      </c>
      <c r="I8" s="147" t="s">
        <v>122</v>
      </c>
      <c r="J8" s="147"/>
      <c r="K8" s="147"/>
    </row>
    <row r="9" spans="1:11" ht="15" x14ac:dyDescent="0.35">
      <c r="A9" s="1" t="str">
        <f>'1. Standorte'!A2</f>
        <v>Standort A</v>
      </c>
      <c r="B9" s="138"/>
      <c r="C9" s="117"/>
      <c r="D9" s="1"/>
      <c r="E9" s="7"/>
      <c r="F9" s="7"/>
      <c r="G9" s="1" t="str">
        <f>IFERROR(INDEX(Tabelle5491113[],MATCH(Baumdichte[[#This Row],[Bebaumungsstufe]],Tabelle5491113[Bebaumungsstufe],0),6),"-")</f>
        <v>-</v>
      </c>
      <c r="I9" s="147"/>
      <c r="J9" s="147"/>
      <c r="K9" s="147"/>
    </row>
    <row r="10" spans="1:11" ht="15" x14ac:dyDescent="0.35">
      <c r="A10" s="1" t="str">
        <f>'1. Standorte'!A3</f>
        <v>Standort B</v>
      </c>
      <c r="B10" s="138"/>
      <c r="C10" s="117"/>
      <c r="D10" s="1"/>
      <c r="E10" s="7"/>
      <c r="F10" s="7"/>
      <c r="G10" s="7" t="str">
        <f>IFERROR(INDEX(Tabelle5491113[],MATCH(Baumdichte[[#This Row],[Bebaumungsstufe]],Tabelle5491113[Bebaumungsstufe],0),6),"-")</f>
        <v>-</v>
      </c>
      <c r="I10" s="147"/>
      <c r="J10" s="147"/>
      <c r="K10" s="147"/>
    </row>
    <row r="11" spans="1:11" ht="15" x14ac:dyDescent="0.35">
      <c r="A11" s="1" t="str">
        <f>'1. Standorte'!A4</f>
        <v>Standort C</v>
      </c>
      <c r="B11" s="138"/>
      <c r="C11" s="117"/>
      <c r="D11" s="3"/>
      <c r="E11" s="7"/>
      <c r="F11" s="7"/>
      <c r="G11" s="7" t="str">
        <f>IFERROR(INDEX(Tabelle5491113[],MATCH(Baumdichte[[#This Row],[Bebaumungsstufe]],Tabelle5491113[Bebaumungsstufe],0),6),"-")</f>
        <v>-</v>
      </c>
    </row>
    <row r="12" spans="1:11" ht="15" x14ac:dyDescent="0.35">
      <c r="A12" s="1">
        <f>'1. Standorte'!A5</f>
        <v>0</v>
      </c>
      <c r="B12" s="138"/>
      <c r="C12" s="117"/>
      <c r="D12" s="3"/>
      <c r="E12" s="7"/>
      <c r="F12" s="7"/>
      <c r="G12" s="7" t="str">
        <f>IFERROR(INDEX(Tabelle5491113[],MATCH(Baumdichte[[#This Row],[Bebaumungsstufe]],Tabelle5491113[Bebaumungsstufe],0),6),"-")</f>
        <v>-</v>
      </c>
    </row>
    <row r="13" spans="1:11" ht="15" x14ac:dyDescent="0.35">
      <c r="A13" s="1">
        <f>'1. Standorte'!A6</f>
        <v>0</v>
      </c>
      <c r="B13" s="138"/>
      <c r="C13" s="117"/>
      <c r="D13" s="3"/>
      <c r="E13" s="7"/>
      <c r="F13" s="7"/>
      <c r="G13" s="7" t="str">
        <f>IFERROR(INDEX(Tabelle5491113[],MATCH(Baumdichte[[#This Row],[Bebaumungsstufe]],Tabelle5491113[Bebaumungsstufe],0),6),"-")</f>
        <v>-</v>
      </c>
    </row>
    <row r="14" spans="1:11" ht="15" x14ac:dyDescent="0.35">
      <c r="A14" s="1">
        <f>'1. Standorte'!A7</f>
        <v>0</v>
      </c>
      <c r="B14" s="138"/>
      <c r="C14" s="117"/>
      <c r="D14" s="3"/>
      <c r="E14" s="7"/>
      <c r="F14" s="7"/>
      <c r="G14" s="7" t="str">
        <f>IFERROR(INDEX(Tabelle5491113[],MATCH(Baumdichte[[#This Row],[Bebaumungsstufe]],Tabelle5491113[Bebaumungsstufe],0),6),"-")</f>
        <v>-</v>
      </c>
    </row>
    <row r="15" spans="1:11" ht="15" x14ac:dyDescent="0.35">
      <c r="A15" s="1">
        <f>'1. Standorte'!A8</f>
        <v>0</v>
      </c>
      <c r="B15" s="138"/>
      <c r="C15" s="117"/>
      <c r="D15" s="3"/>
      <c r="E15" s="7"/>
      <c r="F15" s="7"/>
      <c r="G15" s="7" t="str">
        <f>IFERROR(INDEX(Tabelle5491113[],MATCH(Baumdichte[[#This Row],[Bebaumungsstufe]],Tabelle5491113[Bebaumungsstufe],0),6),"-")</f>
        <v>-</v>
      </c>
    </row>
    <row r="16" spans="1:11" ht="15" x14ac:dyDescent="0.35">
      <c r="A16" s="1">
        <f>'1. Standorte'!A9</f>
        <v>0</v>
      </c>
      <c r="B16" s="138"/>
      <c r="C16" s="117"/>
      <c r="D16" s="3"/>
      <c r="E16" s="7"/>
      <c r="F16" s="7"/>
      <c r="G16" s="7" t="str">
        <f>IFERROR(INDEX(Tabelle5491113[],MATCH(Baumdichte[[#This Row],[Bebaumungsstufe]],Tabelle5491113[Bebaumungsstufe],0),6),"-")</f>
        <v>-</v>
      </c>
    </row>
    <row r="17" spans="1:7" ht="15" x14ac:dyDescent="0.35">
      <c r="A17" s="1" t="s">
        <v>78</v>
      </c>
      <c r="B17" s="5" t="str">
        <f>IFERROR(AVERAGE(B9:B16),"-")</f>
        <v>-</v>
      </c>
      <c r="C17" s="1"/>
      <c r="D17" s="3"/>
      <c r="E17" s="7"/>
      <c r="F17" s="7"/>
      <c r="G17" s="23" t="str">
        <f>IFERROR(INDEX(Tabelle5491113[],MATCH(Baumdichte[[#This Row],[Bebaumungsstufe]],Tabelle5491113[Bebaumungsstufe],0),6),"-")</f>
        <v>-</v>
      </c>
    </row>
  </sheetData>
  <sheetProtection algorithmName="SHA-512" hashValue="VVdO0nBghCLINxCFg+84MgYhKdZEhN874ow6U7xwyEtrWgtBaS9mWUSXTaHsZzVHCCvcOA4apRySFYFnEdUYsw==" saltValue="h/IQvPDka7ZF5UUOljeXfg==" spinCount="100000" sheet="1" objects="1" scenarios="1"/>
  <mergeCells count="2">
    <mergeCell ref="I2:K5"/>
    <mergeCell ref="I8:K10"/>
  </mergeCells>
  <pageMargins left="0.7" right="0.7" top="0.78740157499999996" bottom="0.78740157499999996"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4571-173C-4799-91A6-31375CC7EB70}">
  <sheetPr>
    <tabColor theme="9"/>
  </sheetPr>
  <dimension ref="A1:C13"/>
  <sheetViews>
    <sheetView workbookViewId="0">
      <selection activeCell="B3" sqref="B3"/>
    </sheetView>
  </sheetViews>
  <sheetFormatPr baseColWidth="10" defaultRowHeight="14.5" x14ac:dyDescent="0.35"/>
  <cols>
    <col min="1" max="1" width="33.36328125" customWidth="1"/>
    <col min="2" max="2" width="65.453125" customWidth="1"/>
  </cols>
  <sheetData>
    <row r="1" spans="1:3" ht="15" x14ac:dyDescent="0.35">
      <c r="A1" s="47" t="s">
        <v>195</v>
      </c>
      <c r="B1" s="1"/>
      <c r="C1" s="1"/>
    </row>
    <row r="2" spans="1:3" ht="15" x14ac:dyDescent="0.35">
      <c r="A2" s="47"/>
      <c r="B2" s="1"/>
      <c r="C2" s="1"/>
    </row>
    <row r="3" spans="1:3" ht="225" x14ac:dyDescent="0.35">
      <c r="A3" s="54" t="s">
        <v>144</v>
      </c>
      <c r="B3" s="51" t="s">
        <v>314</v>
      </c>
      <c r="C3" s="1"/>
    </row>
    <row r="4" spans="1:3" ht="15" x14ac:dyDescent="0.35">
      <c r="A4" s="157" t="s">
        <v>199</v>
      </c>
      <c r="B4" s="77" t="s">
        <v>196</v>
      </c>
      <c r="C4" s="1"/>
    </row>
    <row r="5" spans="1:3" ht="30.5" thickBot="1" x14ac:dyDescent="0.4">
      <c r="A5" s="158"/>
      <c r="B5" s="58" t="s">
        <v>312</v>
      </c>
      <c r="C5" s="1"/>
    </row>
    <row r="6" spans="1:3" ht="30.5" thickBot="1" x14ac:dyDescent="0.4">
      <c r="A6" s="159" t="s">
        <v>313</v>
      </c>
      <c r="B6" s="74" t="s">
        <v>200</v>
      </c>
      <c r="C6" s="69" t="s">
        <v>121</v>
      </c>
    </row>
    <row r="7" spans="1:3" ht="31" thickTop="1" thickBot="1" x14ac:dyDescent="0.4">
      <c r="A7" s="156"/>
      <c r="B7" s="70" t="s">
        <v>57</v>
      </c>
      <c r="C7" s="71" t="s">
        <v>170</v>
      </c>
    </row>
    <row r="8" spans="1:3" ht="15.5" thickBot="1" x14ac:dyDescent="0.4">
      <c r="A8" s="156"/>
      <c r="B8" s="70" t="s">
        <v>201</v>
      </c>
      <c r="C8" s="71" t="s">
        <v>171</v>
      </c>
    </row>
    <row r="9" spans="1:3" ht="15.5" thickBot="1" x14ac:dyDescent="0.4">
      <c r="A9" s="156"/>
      <c r="B9" s="70" t="s">
        <v>59</v>
      </c>
      <c r="C9" s="71" t="s">
        <v>173</v>
      </c>
    </row>
    <row r="10" spans="1:3" ht="15.5" thickBot="1" x14ac:dyDescent="0.4">
      <c r="A10" s="156"/>
      <c r="B10" s="70" t="s">
        <v>202</v>
      </c>
      <c r="C10" s="71" t="s">
        <v>175</v>
      </c>
    </row>
    <row r="11" spans="1:3" ht="30.5" thickBot="1" x14ac:dyDescent="0.4">
      <c r="A11" s="156"/>
      <c r="B11" s="72" t="s">
        <v>203</v>
      </c>
      <c r="C11" s="71" t="s">
        <v>177</v>
      </c>
    </row>
    <row r="12" spans="1:3" ht="15" x14ac:dyDescent="0.35">
      <c r="A12" s="54" t="s">
        <v>197</v>
      </c>
      <c r="B12" s="64" t="s">
        <v>198</v>
      </c>
      <c r="C12" s="1"/>
    </row>
    <row r="13" spans="1:3" ht="15" x14ac:dyDescent="0.35">
      <c r="A13" s="1"/>
      <c r="B13" s="1"/>
      <c r="C13" s="1"/>
    </row>
  </sheetData>
  <sheetProtection algorithmName="SHA-512" hashValue="tv6bDptPk763kEWjGCJHjqaGBmTXPySBIO+bi3STY4AbVIjgEQa+90XIWOatvAV/0mQp/ioaqNaJkYiyssHFXQ==" saltValue="0juoQTOiBY6gSAFUPOEsrw==" spinCount="100000" sheet="1" objects="1" scenarios="1"/>
  <mergeCells count="2">
    <mergeCell ref="A4:A5"/>
    <mergeCell ref="A6:A11"/>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K16"/>
  <sheetViews>
    <sheetView workbookViewId="0">
      <selection activeCell="L5" sqref="L5"/>
    </sheetView>
  </sheetViews>
  <sheetFormatPr baseColWidth="10" defaultRowHeight="14.5" x14ac:dyDescent="0.35"/>
  <cols>
    <col min="2" max="2" width="14.90625" style="6" customWidth="1"/>
    <col min="3" max="3" width="13.36328125" customWidth="1"/>
    <col min="4" max="4" width="13.08984375" customWidth="1"/>
    <col min="5" max="5" width="13" customWidth="1"/>
    <col min="6" max="6" width="12.81640625" customWidth="1"/>
    <col min="7" max="7" width="11.7265625" customWidth="1"/>
  </cols>
  <sheetData>
    <row r="1" spans="1:11" s="84" customFormat="1" ht="60" x14ac:dyDescent="0.35">
      <c r="B1" s="129" t="s">
        <v>101</v>
      </c>
      <c r="C1" s="122" t="s">
        <v>123</v>
      </c>
      <c r="D1" s="122" t="s">
        <v>68</v>
      </c>
      <c r="E1" s="122" t="s">
        <v>39</v>
      </c>
      <c r="F1" s="122" t="s">
        <v>40</v>
      </c>
      <c r="G1" s="122" t="s">
        <v>56</v>
      </c>
    </row>
    <row r="2" spans="1:11" ht="15" customHeight="1" x14ac:dyDescent="0.35">
      <c r="B2" s="5" t="s">
        <v>102</v>
      </c>
      <c r="C2" s="1" t="s">
        <v>22</v>
      </c>
      <c r="D2" s="1"/>
      <c r="E2" s="1"/>
      <c r="F2" s="1">
        <v>1</v>
      </c>
      <c r="G2" s="1"/>
      <c r="I2" s="147" t="s">
        <v>205</v>
      </c>
      <c r="J2" s="147"/>
      <c r="K2" s="147"/>
    </row>
    <row r="3" spans="1:11" ht="15" x14ac:dyDescent="0.35">
      <c r="B3" s="5" t="s">
        <v>103</v>
      </c>
      <c r="C3" s="1" t="s">
        <v>23</v>
      </c>
      <c r="D3" s="1"/>
      <c r="E3" s="1"/>
      <c r="F3" s="1">
        <v>2</v>
      </c>
      <c r="G3" s="1"/>
      <c r="I3" s="147"/>
      <c r="J3" s="147"/>
      <c r="K3" s="147"/>
    </row>
    <row r="4" spans="1:11" ht="15" x14ac:dyDescent="0.35">
      <c r="B4" s="5" t="s">
        <v>104</v>
      </c>
      <c r="C4" s="1" t="s">
        <v>24</v>
      </c>
      <c r="D4" s="1"/>
      <c r="E4" s="1"/>
      <c r="F4" s="1">
        <v>3</v>
      </c>
      <c r="G4" s="1"/>
      <c r="I4" s="147"/>
      <c r="J4" s="147"/>
      <c r="K4" s="147"/>
    </row>
    <row r="5" spans="1:11" ht="15" x14ac:dyDescent="0.35">
      <c r="B5" s="5" t="s">
        <v>105</v>
      </c>
      <c r="C5" s="1" t="s">
        <v>25</v>
      </c>
      <c r="D5" s="1"/>
      <c r="E5" s="1"/>
      <c r="F5" s="1">
        <v>4</v>
      </c>
      <c r="G5" s="1"/>
      <c r="I5" s="147"/>
      <c r="J5" s="147"/>
      <c r="K5" s="147"/>
    </row>
    <row r="6" spans="1:11" ht="15" x14ac:dyDescent="0.35">
      <c r="B6" s="5" t="s">
        <v>106</v>
      </c>
      <c r="C6" s="1" t="s">
        <v>26</v>
      </c>
      <c r="D6" s="1"/>
      <c r="E6" s="1"/>
      <c r="F6" s="1">
        <v>5</v>
      </c>
      <c r="G6" s="1"/>
      <c r="I6" s="147"/>
      <c r="J6" s="147"/>
      <c r="K6" s="147"/>
    </row>
    <row r="7" spans="1:11" ht="15" x14ac:dyDescent="0.35">
      <c r="B7" s="5"/>
      <c r="C7" s="1"/>
      <c r="D7" s="1"/>
    </row>
    <row r="8" spans="1:11" s="84" customFormat="1" ht="30" x14ac:dyDescent="0.35">
      <c r="A8" s="122" t="s">
        <v>16</v>
      </c>
      <c r="B8" s="139" t="s">
        <v>17</v>
      </c>
      <c r="C8" s="140" t="s">
        <v>123</v>
      </c>
      <c r="D8" s="122" t="s">
        <v>21</v>
      </c>
      <c r="E8" s="122" t="s">
        <v>39</v>
      </c>
      <c r="F8" s="122" t="s">
        <v>40</v>
      </c>
      <c r="G8" s="122" t="s">
        <v>56</v>
      </c>
      <c r="I8" s="147" t="s">
        <v>124</v>
      </c>
      <c r="J8" s="147"/>
      <c r="K8" s="147"/>
    </row>
    <row r="9" spans="1:11" ht="15" x14ac:dyDescent="0.35">
      <c r="A9" s="1" t="str">
        <f>'1. Standorte'!A2</f>
        <v>Standort A</v>
      </c>
      <c r="B9" s="138"/>
      <c r="C9" s="117"/>
      <c r="D9" s="1"/>
      <c r="E9" s="7"/>
      <c r="F9" s="1" t="str">
        <f>IFERROR(INDEX(Regenwasserspeicherbedarf[],MATCH(Regenwasserspeicher[[#This Row],[Einstufung]],Regenwasserspeicherbedarf[Einstufung],0),5),"-")</f>
        <v>-</v>
      </c>
      <c r="G9" s="1"/>
      <c r="I9" s="147"/>
      <c r="J9" s="147"/>
      <c r="K9" s="147"/>
    </row>
    <row r="10" spans="1:11" ht="15" x14ac:dyDescent="0.35">
      <c r="A10" s="1" t="str">
        <f>'1. Standorte'!A3</f>
        <v>Standort B</v>
      </c>
      <c r="B10" s="138"/>
      <c r="C10" s="117"/>
      <c r="D10" s="1"/>
      <c r="E10" s="7"/>
      <c r="F10" s="7" t="str">
        <f>IFERROR(INDEX(Regenwasserspeicherbedarf[],MATCH(Regenwasserspeicher[[#This Row],[Einstufung]],Regenwasserspeicherbedarf[Einstufung],0),5),"-")</f>
        <v>-</v>
      </c>
      <c r="G10" s="7"/>
      <c r="I10" s="147"/>
      <c r="J10" s="147"/>
      <c r="K10" s="147"/>
    </row>
    <row r="11" spans="1:11" ht="15" x14ac:dyDescent="0.35">
      <c r="A11" s="1" t="str">
        <f>'1. Standorte'!A4</f>
        <v>Standort C</v>
      </c>
      <c r="B11" s="138"/>
      <c r="C11" s="117"/>
      <c r="D11" s="3"/>
      <c r="E11" s="7"/>
      <c r="F11" s="7" t="str">
        <f>IFERROR(INDEX(Regenwasserspeicherbedarf[],MATCH(Regenwasserspeicher[[#This Row],[Einstufung]],Regenwasserspeicherbedarf[Einstufung],0),5),"-")</f>
        <v>-</v>
      </c>
      <c r="G11" s="7"/>
    </row>
    <row r="12" spans="1:11" ht="15" x14ac:dyDescent="0.35">
      <c r="A12" s="1">
        <f>'1. Standorte'!A5</f>
        <v>0</v>
      </c>
      <c r="B12" s="138"/>
      <c r="C12" s="117"/>
      <c r="D12" s="3"/>
      <c r="E12" s="7"/>
      <c r="F12" s="7" t="str">
        <f>IFERROR(INDEX(Regenwasserspeicherbedarf[],MATCH(Regenwasserspeicher[[#This Row],[Einstufung]],Regenwasserspeicherbedarf[Einstufung],0),5),"-")</f>
        <v>-</v>
      </c>
      <c r="G12" s="7"/>
    </row>
    <row r="13" spans="1:11" ht="15" x14ac:dyDescent="0.35">
      <c r="A13" s="1">
        <f>'1. Standorte'!A6</f>
        <v>0</v>
      </c>
      <c r="B13" s="138"/>
      <c r="C13" s="117"/>
      <c r="D13" s="3"/>
      <c r="E13" s="7"/>
      <c r="F13" s="7" t="str">
        <f>IFERROR(INDEX(Regenwasserspeicherbedarf[],MATCH(Regenwasserspeicher[[#This Row],[Einstufung]],Regenwasserspeicherbedarf[Einstufung],0),5),"-")</f>
        <v>-</v>
      </c>
      <c r="G13" s="7"/>
    </row>
    <row r="14" spans="1:11" ht="15" x14ac:dyDescent="0.35">
      <c r="A14" s="1">
        <f>'1. Standorte'!A7</f>
        <v>0</v>
      </c>
      <c r="B14" s="138"/>
      <c r="C14" s="117"/>
      <c r="D14" s="3"/>
      <c r="E14" s="7"/>
      <c r="F14" s="7" t="str">
        <f>IFERROR(INDEX(Regenwasserspeicherbedarf[],MATCH(Regenwasserspeicher[[#This Row],[Einstufung]],Regenwasserspeicherbedarf[Einstufung],0),5),"-")</f>
        <v>-</v>
      </c>
      <c r="G14" s="7"/>
    </row>
    <row r="15" spans="1:11" ht="15" x14ac:dyDescent="0.35">
      <c r="A15" s="1">
        <f>'1. Standorte'!A8</f>
        <v>0</v>
      </c>
      <c r="B15" s="138"/>
      <c r="C15" s="117"/>
      <c r="D15" s="3"/>
      <c r="E15" s="7"/>
      <c r="F15" s="7" t="str">
        <f>IFERROR(INDEX(Regenwasserspeicherbedarf[],MATCH(Regenwasserspeicher[[#This Row],[Einstufung]],Regenwasserspeicherbedarf[Einstufung],0),5),"-")</f>
        <v>-</v>
      </c>
      <c r="G15" s="7"/>
    </row>
    <row r="16" spans="1:11" ht="15" x14ac:dyDescent="0.35">
      <c r="A16" s="1">
        <f>'1. Standorte'!A9</f>
        <v>0</v>
      </c>
      <c r="B16" s="138"/>
      <c r="C16" s="117"/>
      <c r="D16" s="3"/>
      <c r="E16" s="7"/>
      <c r="F16" s="7" t="str">
        <f>IFERROR(INDEX(Regenwasserspeicherbedarf[],MATCH(Regenwasserspeicher[[#This Row],[Einstufung]],Regenwasserspeicherbedarf[Einstufung],0),5),"-")</f>
        <v>-</v>
      </c>
      <c r="G16" s="7"/>
    </row>
  </sheetData>
  <sheetProtection algorithmName="SHA-512" hashValue="KibGmaSmDHW23KvQxYC3WR7dwXmVCw2m9GrKnuUq7CH6KEuXvHAHWRlCGUZaatTo4ppmpYelGywrhZ7jvIDXrw==" saltValue="ydiLohsb2MYWJjCWEgBjig=="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C5BC-2401-4C2B-9D63-C7F739A952F5}">
  <sheetPr>
    <tabColor theme="9"/>
  </sheetPr>
  <dimension ref="A1:C11"/>
  <sheetViews>
    <sheetView topLeftCell="A2" workbookViewId="0">
      <selection activeCell="D4" sqref="D4"/>
    </sheetView>
  </sheetViews>
  <sheetFormatPr baseColWidth="10" defaultRowHeight="14.5" x14ac:dyDescent="0.35"/>
  <cols>
    <col min="1" max="1" width="20.453125" customWidth="1"/>
    <col min="2" max="2" width="68.54296875" customWidth="1"/>
    <col min="3" max="3" width="12.81640625" style="83" customWidth="1"/>
  </cols>
  <sheetData>
    <row r="1" spans="1:3" ht="15" x14ac:dyDescent="0.35">
      <c r="A1" s="47" t="s">
        <v>100</v>
      </c>
      <c r="B1" s="1"/>
      <c r="C1" s="80"/>
    </row>
    <row r="2" spans="1:3" ht="15" x14ac:dyDescent="0.35">
      <c r="A2" s="47"/>
      <c r="B2" s="1"/>
      <c r="C2" s="80"/>
    </row>
    <row r="3" spans="1:3" ht="60" x14ac:dyDescent="0.35">
      <c r="A3" s="50" t="s">
        <v>144</v>
      </c>
      <c r="B3" s="51" t="s">
        <v>206</v>
      </c>
      <c r="C3" s="80"/>
    </row>
    <row r="4" spans="1:3" ht="135.5" thickBot="1" x14ac:dyDescent="0.4">
      <c r="A4" s="79" t="s">
        <v>207</v>
      </c>
      <c r="B4" s="58" t="s">
        <v>320</v>
      </c>
      <c r="C4" s="80"/>
    </row>
    <row r="5" spans="1:3" ht="15.5" thickBot="1" x14ac:dyDescent="0.4">
      <c r="A5" s="160" t="s">
        <v>208</v>
      </c>
      <c r="B5" s="78" t="s">
        <v>209</v>
      </c>
      <c r="C5" s="81" t="s">
        <v>123</v>
      </c>
    </row>
    <row r="6" spans="1:3" ht="30.5" thickBot="1" x14ac:dyDescent="0.4">
      <c r="A6" s="161"/>
      <c r="B6" s="78" t="s">
        <v>102</v>
      </c>
      <c r="C6" s="82" t="s">
        <v>210</v>
      </c>
    </row>
    <row r="7" spans="1:3" ht="45.5" thickBot="1" x14ac:dyDescent="0.4">
      <c r="A7" s="161"/>
      <c r="B7" s="78" t="s">
        <v>103</v>
      </c>
      <c r="C7" s="82" t="s">
        <v>211</v>
      </c>
    </row>
    <row r="8" spans="1:3" ht="45.5" thickBot="1" x14ac:dyDescent="0.4">
      <c r="A8" s="161"/>
      <c r="B8" s="78" t="s">
        <v>104</v>
      </c>
      <c r="C8" s="82" t="s">
        <v>212</v>
      </c>
    </row>
    <row r="9" spans="1:3" ht="45.5" thickBot="1" x14ac:dyDescent="0.4">
      <c r="A9" s="161"/>
      <c r="B9" s="78" t="s">
        <v>105</v>
      </c>
      <c r="C9" s="82" t="s">
        <v>213</v>
      </c>
    </row>
    <row r="10" spans="1:3" ht="45.5" thickBot="1" x14ac:dyDescent="0.4">
      <c r="A10" s="162"/>
      <c r="B10" s="78" t="s">
        <v>106</v>
      </c>
      <c r="C10" s="82" t="s">
        <v>214</v>
      </c>
    </row>
    <row r="11" spans="1:3" ht="15" x14ac:dyDescent="0.35">
      <c r="A11" s="54" t="s">
        <v>147</v>
      </c>
      <c r="B11" s="68" t="s">
        <v>179</v>
      </c>
      <c r="C11" s="80"/>
    </row>
  </sheetData>
  <sheetProtection algorithmName="SHA-512" hashValue="lgKuhIETz88ZIbdasaQp0Ves53N/NRIYgAYbUXgo4nCzqsJ6vchFTFto4m3Thl621I982roJi8hFTOFTQJm52g==" saltValue="CUqFyxWQ+sZCKm9Xr9KrBw==" spinCount="100000" sheet="1" objects="1" scenarios="1"/>
  <mergeCells count="1">
    <mergeCell ref="A5:A10"/>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K16"/>
  <sheetViews>
    <sheetView workbookViewId="0">
      <selection activeCell="C9" sqref="C9"/>
    </sheetView>
  </sheetViews>
  <sheetFormatPr baseColWidth="10" defaultRowHeight="14.5" x14ac:dyDescent="0.35"/>
  <cols>
    <col min="2" max="2" width="23.54296875" style="6" customWidth="1"/>
    <col min="3" max="3" width="13.36328125" customWidth="1"/>
    <col min="4" max="4" width="14.08984375" customWidth="1"/>
    <col min="5" max="5" width="13.90625" customWidth="1"/>
    <col min="6" max="6" width="13.54296875" customWidth="1"/>
    <col min="7" max="7" width="11.90625" customWidth="1"/>
    <col min="11" max="11" width="17.6328125" customWidth="1"/>
  </cols>
  <sheetData>
    <row r="1" spans="1:11" s="84" customFormat="1" ht="30" x14ac:dyDescent="0.35">
      <c r="B1" s="129" t="s">
        <v>215</v>
      </c>
      <c r="C1" s="122" t="s">
        <v>123</v>
      </c>
      <c r="D1" s="122" t="s">
        <v>68</v>
      </c>
      <c r="E1" s="122" t="s">
        <v>39</v>
      </c>
      <c r="F1" s="122" t="s">
        <v>40</v>
      </c>
      <c r="G1" s="122" t="s">
        <v>56</v>
      </c>
    </row>
    <row r="2" spans="1:11" ht="15" customHeight="1" x14ac:dyDescent="0.35">
      <c r="B2" s="5" t="s">
        <v>107</v>
      </c>
      <c r="C2" s="1" t="s">
        <v>22</v>
      </c>
      <c r="D2" s="1"/>
      <c r="E2" s="1"/>
      <c r="F2" s="1">
        <v>1</v>
      </c>
      <c r="G2" s="1"/>
      <c r="I2" s="147" t="s">
        <v>249</v>
      </c>
      <c r="J2" s="147"/>
      <c r="K2" s="147"/>
    </row>
    <row r="3" spans="1:11" ht="15" x14ac:dyDescent="0.35">
      <c r="B3" s="5" t="s">
        <v>108</v>
      </c>
      <c r="C3" s="1" t="s">
        <v>23</v>
      </c>
      <c r="D3" s="1"/>
      <c r="E3" s="1"/>
      <c r="F3" s="1">
        <v>2</v>
      </c>
      <c r="G3" s="1"/>
      <c r="I3" s="147"/>
      <c r="J3" s="147"/>
      <c r="K3" s="147"/>
    </row>
    <row r="4" spans="1:11" ht="15" x14ac:dyDescent="0.35">
      <c r="B4" s="5" t="s">
        <v>109</v>
      </c>
      <c r="C4" s="1" t="s">
        <v>24</v>
      </c>
      <c r="D4" s="1"/>
      <c r="E4" s="1"/>
      <c r="F4" s="1">
        <v>3</v>
      </c>
      <c r="G4" s="1"/>
      <c r="I4" s="147"/>
      <c r="J4" s="147"/>
      <c r="K4" s="147"/>
    </row>
    <row r="5" spans="1:11" ht="15" x14ac:dyDescent="0.35">
      <c r="B5" s="5" t="s">
        <v>110</v>
      </c>
      <c r="C5" s="1" t="s">
        <v>25</v>
      </c>
      <c r="D5" s="1"/>
      <c r="E5" s="1"/>
      <c r="F5" s="1">
        <v>4</v>
      </c>
      <c r="G5" s="1"/>
      <c r="I5" s="147"/>
      <c r="J5" s="147"/>
      <c r="K5" s="147"/>
    </row>
    <row r="6" spans="1:11" ht="15" x14ac:dyDescent="0.35">
      <c r="B6" s="130">
        <v>0</v>
      </c>
      <c r="C6" s="1" t="s">
        <v>26</v>
      </c>
      <c r="D6" s="1"/>
      <c r="E6" s="1"/>
      <c r="F6" s="1">
        <v>5</v>
      </c>
      <c r="G6" s="1"/>
      <c r="I6" s="147"/>
      <c r="J6" s="147"/>
      <c r="K6" s="147"/>
    </row>
    <row r="7" spans="1:11" ht="15" x14ac:dyDescent="0.35">
      <c r="B7" s="5"/>
      <c r="C7" s="1"/>
      <c r="D7" s="1"/>
    </row>
    <row r="8" spans="1:11" s="84" customFormat="1" ht="30" x14ac:dyDescent="0.35">
      <c r="A8" s="122" t="s">
        <v>16</v>
      </c>
      <c r="B8" s="139" t="s">
        <v>17</v>
      </c>
      <c r="C8" s="140" t="s">
        <v>123</v>
      </c>
      <c r="D8" s="122" t="s">
        <v>21</v>
      </c>
      <c r="E8" s="122" t="s">
        <v>39</v>
      </c>
      <c r="F8" s="122" t="s">
        <v>40</v>
      </c>
      <c r="G8" s="122" t="s">
        <v>56</v>
      </c>
      <c r="I8" s="147" t="s">
        <v>124</v>
      </c>
      <c r="J8" s="147"/>
      <c r="K8" s="147"/>
    </row>
    <row r="9" spans="1:11" ht="15" x14ac:dyDescent="0.35">
      <c r="A9" s="1" t="str">
        <f>'1. Standorte'!A2</f>
        <v>Standort A</v>
      </c>
      <c r="B9" s="138"/>
      <c r="C9" s="117"/>
      <c r="D9" s="1"/>
      <c r="E9" s="7"/>
      <c r="F9" s="1" t="str">
        <f>IFERROR(INDEX(Bewässerungssystemadeckung[],MATCH(Bewässerungssystem[[#This Row],[Einstufung]],Bewässerungssystemadeckung[Einstufung],0),5),"-")</f>
        <v>-</v>
      </c>
      <c r="G9" s="1"/>
      <c r="I9" s="147"/>
      <c r="J9" s="147"/>
      <c r="K9" s="147"/>
    </row>
    <row r="10" spans="1:11" ht="15" x14ac:dyDescent="0.35">
      <c r="A10" s="1" t="str">
        <f>'1. Standorte'!A3</f>
        <v>Standort B</v>
      </c>
      <c r="B10" s="138"/>
      <c r="C10" s="117"/>
      <c r="D10" s="1"/>
      <c r="E10" s="7"/>
      <c r="F10" s="7" t="str">
        <f>IFERROR(INDEX(Bewässerungssystemadeckung[],MATCH(Bewässerungssystem[[#This Row],[Einstufung]],Bewässerungssystemadeckung[Einstufung],0),5),"-")</f>
        <v>-</v>
      </c>
      <c r="G10" s="7"/>
      <c r="I10" s="147"/>
      <c r="J10" s="147"/>
      <c r="K10" s="147"/>
    </row>
    <row r="11" spans="1:11" ht="15" x14ac:dyDescent="0.35">
      <c r="A11" s="1" t="str">
        <f>'1. Standorte'!A4</f>
        <v>Standort C</v>
      </c>
      <c r="B11" s="138"/>
      <c r="C11" s="117"/>
      <c r="D11" s="3"/>
      <c r="E11" s="7"/>
      <c r="F11" s="7" t="str">
        <f>IFERROR(INDEX(Bewässerungssystemadeckung[],MATCH(Bewässerungssystem[[#This Row],[Einstufung]],Bewässerungssystemadeckung[Einstufung],0),5),"-")</f>
        <v>-</v>
      </c>
      <c r="G11" s="7"/>
    </row>
    <row r="12" spans="1:11" ht="15" x14ac:dyDescent="0.35">
      <c r="A12" s="1">
        <f>'1. Standorte'!A5</f>
        <v>0</v>
      </c>
      <c r="B12" s="138"/>
      <c r="C12" s="117"/>
      <c r="D12" s="3"/>
      <c r="E12" s="7"/>
      <c r="F12" s="7" t="str">
        <f>IFERROR(INDEX(Bewässerungssystemadeckung[],MATCH(Bewässerungssystem[[#This Row],[Einstufung]],Bewässerungssystemadeckung[Einstufung],0),5),"-")</f>
        <v>-</v>
      </c>
      <c r="G12" s="7"/>
    </row>
    <row r="13" spans="1:11" ht="15" x14ac:dyDescent="0.35">
      <c r="A13" s="1">
        <f>'1. Standorte'!A6</f>
        <v>0</v>
      </c>
      <c r="B13" s="138"/>
      <c r="C13" s="117"/>
      <c r="D13" s="3"/>
      <c r="E13" s="7"/>
      <c r="F13" s="7" t="str">
        <f>IFERROR(INDEX(Bewässerungssystemadeckung[],MATCH(Bewässerungssystem[[#This Row],[Einstufung]],Bewässerungssystemadeckung[Einstufung],0),5),"-")</f>
        <v>-</v>
      </c>
      <c r="G13" s="7"/>
    </row>
    <row r="14" spans="1:11" ht="15" x14ac:dyDescent="0.35">
      <c r="A14" s="1">
        <f>'1. Standorte'!A7</f>
        <v>0</v>
      </c>
      <c r="B14" s="138"/>
      <c r="C14" s="117"/>
      <c r="D14" s="3"/>
      <c r="E14" s="7"/>
      <c r="F14" s="7" t="str">
        <f>IFERROR(INDEX(Bewässerungssystemadeckung[],MATCH(Bewässerungssystem[[#This Row],[Einstufung]],Bewässerungssystemadeckung[Einstufung],0),5),"-")</f>
        <v>-</v>
      </c>
      <c r="G14" s="7"/>
    </row>
    <row r="15" spans="1:11" ht="15" x14ac:dyDescent="0.35">
      <c r="A15" s="1">
        <f>'1. Standorte'!A8</f>
        <v>0</v>
      </c>
      <c r="B15" s="138"/>
      <c r="C15" s="117"/>
      <c r="D15" s="3"/>
      <c r="E15" s="7"/>
      <c r="F15" s="7" t="str">
        <f>IFERROR(INDEX(Bewässerungssystemadeckung[],MATCH(Bewässerungssystem[[#This Row],[Einstufung]],Bewässerungssystemadeckung[Einstufung],0),5),"-")</f>
        <v>-</v>
      </c>
      <c r="G15" s="7"/>
    </row>
    <row r="16" spans="1:11" ht="15" x14ac:dyDescent="0.35">
      <c r="A16" s="1">
        <f>'1. Standorte'!A9</f>
        <v>0</v>
      </c>
      <c r="B16" s="138"/>
      <c r="C16" s="117"/>
      <c r="D16" s="3"/>
      <c r="E16" s="7"/>
      <c r="F16" s="7" t="str">
        <f>IFERROR(INDEX(Bewässerungssystemadeckung[],MATCH(Bewässerungssystem[[#This Row],[Einstufung]],Bewässerungssystemadeckung[Einstufung],0),5),"-")</f>
        <v>-</v>
      </c>
      <c r="G16" s="7"/>
    </row>
  </sheetData>
  <sheetProtection algorithmName="SHA-512" hashValue="VDMJb6/V7QpKXARPLbsTheZR6oNuJ50L6JsX3/0avercbeqZKC3ct6m9lAA+grMqb3eRNKQCBDC1xIcTzYcjJg==" saltValue="SVVhnbv3mrKsc0OEnBUT4Q=="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B5B4-48F8-4BEA-A46C-76F8BF017125}">
  <sheetPr>
    <tabColor theme="9"/>
  </sheetPr>
  <dimension ref="A1:C12"/>
  <sheetViews>
    <sheetView workbookViewId="0">
      <selection activeCell="B10" sqref="B10"/>
    </sheetView>
  </sheetViews>
  <sheetFormatPr baseColWidth="10" defaultRowHeight="14.5" x14ac:dyDescent="0.35"/>
  <cols>
    <col min="1" max="1" width="23.7265625" customWidth="1"/>
    <col min="2" max="2" width="44.7265625" customWidth="1"/>
    <col min="3" max="3" width="13.36328125" customWidth="1"/>
  </cols>
  <sheetData>
    <row r="1" spans="1:3" x14ac:dyDescent="0.35">
      <c r="A1" s="106" t="s">
        <v>231</v>
      </c>
      <c r="B1" s="141"/>
      <c r="C1" s="105"/>
    </row>
    <row r="2" spans="1:3" x14ac:dyDescent="0.35">
      <c r="A2" s="105"/>
      <c r="B2" s="105"/>
      <c r="C2" s="105"/>
    </row>
    <row r="3" spans="1:3" ht="27.5" x14ac:dyDescent="0.35">
      <c r="A3" s="107" t="s">
        <v>144</v>
      </c>
      <c r="B3" s="86" t="s">
        <v>230</v>
      </c>
      <c r="C3" s="105"/>
    </row>
    <row r="4" spans="1:3" ht="41.5" thickBot="1" x14ac:dyDescent="0.4">
      <c r="A4" s="142" t="s">
        <v>217</v>
      </c>
      <c r="B4" s="85" t="s">
        <v>216</v>
      </c>
      <c r="C4" s="105"/>
    </row>
    <row r="5" spans="1:3" ht="27.5" thickBot="1" x14ac:dyDescent="0.4">
      <c r="A5" s="163" t="s">
        <v>218</v>
      </c>
      <c r="B5" s="49" t="s">
        <v>66</v>
      </c>
      <c r="C5" s="44" t="s">
        <v>219</v>
      </c>
    </row>
    <row r="6" spans="1:3" ht="15.5" thickTop="1" thickBot="1" x14ac:dyDescent="0.4">
      <c r="A6" s="164"/>
      <c r="B6" s="87" t="s">
        <v>220</v>
      </c>
      <c r="C6" s="46" t="s">
        <v>221</v>
      </c>
    </row>
    <row r="7" spans="1:3" ht="15" thickBot="1" x14ac:dyDescent="0.4">
      <c r="A7" s="164"/>
      <c r="B7" s="87" t="s">
        <v>222</v>
      </c>
      <c r="C7" s="46" t="s">
        <v>223</v>
      </c>
    </row>
    <row r="8" spans="1:3" ht="27.5" thickBot="1" x14ac:dyDescent="0.4">
      <c r="A8" s="164"/>
      <c r="B8" s="87" t="s">
        <v>224</v>
      </c>
      <c r="C8" s="46" t="s">
        <v>173</v>
      </c>
    </row>
    <row r="9" spans="1:3" ht="27.5" thickBot="1" x14ac:dyDescent="0.4">
      <c r="A9" s="164"/>
      <c r="B9" s="87" t="s">
        <v>225</v>
      </c>
      <c r="C9" s="46" t="s">
        <v>226</v>
      </c>
    </row>
    <row r="10" spans="1:3" ht="15" thickBot="1" x14ac:dyDescent="0.4">
      <c r="A10" s="165"/>
      <c r="B10" s="88" t="s">
        <v>227</v>
      </c>
      <c r="C10" s="46" t="s">
        <v>228</v>
      </c>
    </row>
    <row r="11" spans="1:3" x14ac:dyDescent="0.35">
      <c r="A11" s="143" t="s">
        <v>147</v>
      </c>
      <c r="B11" s="68" t="s">
        <v>229</v>
      </c>
      <c r="C11" s="105"/>
    </row>
    <row r="12" spans="1:3" x14ac:dyDescent="0.35">
      <c r="A12" s="105"/>
      <c r="B12" s="105"/>
      <c r="C12" s="105"/>
    </row>
  </sheetData>
  <sheetProtection algorithmName="SHA-512" hashValue="vGBBAz5DoBCV6CpTJ6OpoajE7tL0CQA+CprcnMq/DmVXLEG252IXAldjgG7BzKMKsgmPLwds9reItRyDhs07xA==" saltValue="H5NmMdYShZVqAvZ1VPCNWg==" spinCount="100000" sheet="1" objects="1" scenarios="1"/>
  <mergeCells count="1">
    <mergeCell ref="A5:A10"/>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K16"/>
  <sheetViews>
    <sheetView workbookViewId="0">
      <selection activeCell="F13" sqref="F13"/>
    </sheetView>
  </sheetViews>
  <sheetFormatPr baseColWidth="10" defaultRowHeight="14.5" x14ac:dyDescent="0.35"/>
  <cols>
    <col min="2" max="2" width="29.6328125" style="6" customWidth="1"/>
    <col min="4" max="4" width="12.81640625" customWidth="1"/>
    <col min="5" max="5" width="14.08984375" customWidth="1"/>
    <col min="6" max="6" width="12.81640625" customWidth="1"/>
    <col min="7" max="7" width="11.90625" customWidth="1"/>
    <col min="11" max="11" width="36.81640625" customWidth="1"/>
  </cols>
  <sheetData>
    <row r="1" spans="1:11" s="84" customFormat="1" ht="30" x14ac:dyDescent="0.35">
      <c r="B1" s="129" t="s">
        <v>50</v>
      </c>
      <c r="C1" s="122" t="s">
        <v>49</v>
      </c>
      <c r="D1" s="122" t="s">
        <v>21</v>
      </c>
      <c r="E1" s="122" t="s">
        <v>39</v>
      </c>
      <c r="F1" s="122" t="s">
        <v>40</v>
      </c>
      <c r="G1" s="122" t="s">
        <v>56</v>
      </c>
    </row>
    <row r="2" spans="1:11" ht="15" customHeight="1" x14ac:dyDescent="0.35">
      <c r="B2" s="5" t="s">
        <v>51</v>
      </c>
      <c r="C2" s="1" t="s">
        <v>22</v>
      </c>
      <c r="D2" s="1">
        <v>0</v>
      </c>
      <c r="E2" s="7">
        <v>0</v>
      </c>
      <c r="F2" s="7">
        <v>0</v>
      </c>
      <c r="G2" s="7">
        <v>5</v>
      </c>
      <c r="I2" s="147" t="s">
        <v>232</v>
      </c>
      <c r="J2" s="147"/>
      <c r="K2" s="147"/>
    </row>
    <row r="3" spans="1:11" ht="15" x14ac:dyDescent="0.35">
      <c r="B3" s="5" t="s">
        <v>52</v>
      </c>
      <c r="C3" s="1" t="s">
        <v>23</v>
      </c>
      <c r="D3" s="1">
        <v>0</v>
      </c>
      <c r="E3" s="7">
        <v>0</v>
      </c>
      <c r="F3" s="7">
        <v>0</v>
      </c>
      <c r="G3" s="7">
        <v>4</v>
      </c>
      <c r="I3" s="147"/>
      <c r="J3" s="147"/>
      <c r="K3" s="147"/>
    </row>
    <row r="4" spans="1:11" ht="15" x14ac:dyDescent="0.35">
      <c r="B4" s="5" t="s">
        <v>53</v>
      </c>
      <c r="C4" s="1" t="s">
        <v>24</v>
      </c>
      <c r="D4" s="1">
        <v>0</v>
      </c>
      <c r="E4" s="7">
        <v>0</v>
      </c>
      <c r="F4" s="7">
        <v>0</v>
      </c>
      <c r="G4" s="7">
        <v>3</v>
      </c>
      <c r="I4" s="89"/>
      <c r="J4" s="89"/>
      <c r="K4" s="89"/>
    </row>
    <row r="5" spans="1:11" ht="15" customHeight="1" x14ac:dyDescent="0.35">
      <c r="B5" s="5" t="s">
        <v>54</v>
      </c>
      <c r="C5" s="1" t="s">
        <v>25</v>
      </c>
      <c r="D5" s="1">
        <v>0</v>
      </c>
      <c r="E5" s="7">
        <v>0</v>
      </c>
      <c r="F5" s="7">
        <v>0</v>
      </c>
      <c r="G5" s="7">
        <v>2</v>
      </c>
      <c r="I5" s="166" t="s">
        <v>233</v>
      </c>
      <c r="J5" s="166"/>
      <c r="K5" s="166"/>
    </row>
    <row r="6" spans="1:11" ht="15" customHeight="1" x14ac:dyDescent="0.35">
      <c r="B6" s="5" t="s">
        <v>55</v>
      </c>
      <c r="C6" s="1" t="s">
        <v>26</v>
      </c>
      <c r="D6" s="1">
        <v>0</v>
      </c>
      <c r="E6" s="7">
        <v>0</v>
      </c>
      <c r="F6" s="7">
        <v>0</v>
      </c>
      <c r="G6" s="7">
        <v>1</v>
      </c>
      <c r="I6" s="166"/>
      <c r="J6" s="166"/>
      <c r="K6" s="166"/>
    </row>
    <row r="7" spans="1:11" ht="29.5" customHeight="1" x14ac:dyDescent="0.35">
      <c r="B7" s="5"/>
      <c r="C7" s="1"/>
      <c r="D7" s="1"/>
      <c r="I7" s="166"/>
      <c r="J7" s="166"/>
      <c r="K7" s="166"/>
    </row>
    <row r="8" spans="1:11" s="84" customFormat="1" ht="30" x14ac:dyDescent="0.35">
      <c r="A8" s="122" t="s">
        <v>16</v>
      </c>
      <c r="B8" s="127" t="s">
        <v>17</v>
      </c>
      <c r="C8" s="128" t="s">
        <v>49</v>
      </c>
      <c r="D8" s="122" t="s">
        <v>21</v>
      </c>
      <c r="E8" s="122" t="s">
        <v>39</v>
      </c>
      <c r="F8" s="122" t="s">
        <v>40</v>
      </c>
      <c r="G8" s="122" t="s">
        <v>56</v>
      </c>
      <c r="I8" s="166"/>
      <c r="J8" s="166"/>
      <c r="K8" s="166"/>
    </row>
    <row r="9" spans="1:11" ht="15" x14ac:dyDescent="0.35">
      <c r="A9" s="1" t="str">
        <f>'1. Standorte'!A2</f>
        <v>Standort A</v>
      </c>
      <c r="B9" s="138"/>
      <c r="C9" s="117"/>
      <c r="D9" s="1"/>
      <c r="E9" s="1"/>
      <c r="F9" s="1"/>
      <c r="G9" s="1" t="str">
        <f>IFERROR(INDEX(Indikatoren_Campusentwicklung[],MATCH(Campusentwicklung[[#This Row],[Stufe]],Indikatoren_Campusentwicklung[Stufe],0),6),"-")</f>
        <v>-</v>
      </c>
      <c r="I9" s="166"/>
      <c r="J9" s="166"/>
      <c r="K9" s="166"/>
    </row>
    <row r="10" spans="1:11" ht="15" x14ac:dyDescent="0.35">
      <c r="A10" s="1" t="str">
        <f>'1. Standorte'!A3</f>
        <v>Standort B</v>
      </c>
      <c r="B10" s="138"/>
      <c r="C10" s="117"/>
      <c r="D10" s="1"/>
      <c r="E10" s="7"/>
      <c r="F10" s="7"/>
      <c r="G10" s="7" t="str">
        <f>IFERROR(INDEX(Indikatoren_Campusentwicklung[],MATCH(Campusentwicklung[[#This Row],[Stufe]],Indikatoren_Campusentwicklung[Stufe],0),6),"-")</f>
        <v>-</v>
      </c>
    </row>
    <row r="11" spans="1:11" ht="15" x14ac:dyDescent="0.35">
      <c r="A11" s="1" t="str">
        <f>'1. Standorte'!A4</f>
        <v>Standort C</v>
      </c>
      <c r="B11" s="138"/>
      <c r="C11" s="117"/>
      <c r="D11" s="3"/>
      <c r="E11" s="7"/>
      <c r="F11" s="7"/>
      <c r="G11" s="7" t="str">
        <f>IFERROR(INDEX(Indikatoren_Campusentwicklung[],MATCH(Campusentwicklung[[#This Row],[Stufe]],Indikatoren_Campusentwicklung[Stufe],0),6),"-")</f>
        <v>-</v>
      </c>
      <c r="I11" s="147" t="s">
        <v>124</v>
      </c>
      <c r="J11" s="147"/>
      <c r="K11" s="147"/>
    </row>
    <row r="12" spans="1:11" ht="15" x14ac:dyDescent="0.35">
      <c r="A12" s="1">
        <f>'1. Standorte'!A5</f>
        <v>0</v>
      </c>
      <c r="B12" s="138"/>
      <c r="C12" s="117"/>
      <c r="D12" s="3"/>
      <c r="E12" s="7"/>
      <c r="F12" s="7"/>
      <c r="G12" s="7" t="str">
        <f>IFERROR(INDEX(Indikatoren_Campusentwicklung[],MATCH(Campusentwicklung[[#This Row],[Stufe]],Indikatoren_Campusentwicklung[Stufe],0),6),"-")</f>
        <v>-</v>
      </c>
      <c r="I12" s="147"/>
      <c r="J12" s="147"/>
      <c r="K12" s="147"/>
    </row>
    <row r="13" spans="1:11" ht="15" x14ac:dyDescent="0.35">
      <c r="A13" s="1">
        <f>'1. Standorte'!A6</f>
        <v>0</v>
      </c>
      <c r="B13" s="138"/>
      <c r="C13" s="117"/>
      <c r="D13" s="3"/>
      <c r="E13" s="7"/>
      <c r="F13" s="7"/>
      <c r="G13" s="7" t="str">
        <f>IFERROR(INDEX(Indikatoren_Campusentwicklung[],MATCH(Campusentwicklung[[#This Row],[Stufe]],Indikatoren_Campusentwicklung[Stufe],0),6),"-")</f>
        <v>-</v>
      </c>
      <c r="I13" s="147"/>
      <c r="J13" s="147"/>
      <c r="K13" s="147"/>
    </row>
    <row r="14" spans="1:11" ht="15" x14ac:dyDescent="0.35">
      <c r="A14" s="1">
        <f>'1. Standorte'!A7</f>
        <v>0</v>
      </c>
      <c r="B14" s="138"/>
      <c r="C14" s="117"/>
      <c r="D14" s="3"/>
      <c r="E14" s="7"/>
      <c r="F14" s="7"/>
      <c r="G14" s="7" t="str">
        <f>IFERROR(INDEX(Indikatoren_Campusentwicklung[],MATCH(Campusentwicklung[[#This Row],[Stufe]],Indikatoren_Campusentwicklung[Stufe],0),6),"-")</f>
        <v>-</v>
      </c>
    </row>
    <row r="15" spans="1:11" ht="15" x14ac:dyDescent="0.35">
      <c r="A15" s="1">
        <f>'1. Standorte'!A8</f>
        <v>0</v>
      </c>
      <c r="B15" s="138"/>
      <c r="C15" s="117"/>
      <c r="D15" s="3"/>
      <c r="E15" s="7"/>
      <c r="F15" s="7"/>
      <c r="G15" s="7" t="str">
        <f>IFERROR(INDEX(Indikatoren_Campusentwicklung[],MATCH(Campusentwicklung[[#This Row],[Stufe]],Indikatoren_Campusentwicklung[Stufe],0),6),"-")</f>
        <v>-</v>
      </c>
    </row>
    <row r="16" spans="1:11" ht="15" x14ac:dyDescent="0.35">
      <c r="A16" s="1">
        <f>'1. Standorte'!A9</f>
        <v>0</v>
      </c>
      <c r="B16" s="138"/>
      <c r="C16" s="117"/>
      <c r="D16" s="3"/>
      <c r="E16" s="7"/>
      <c r="F16" s="7"/>
      <c r="G16" s="7" t="str">
        <f>IFERROR(INDEX(Indikatoren_Campusentwicklung[],MATCH(Campusentwicklung[[#This Row],[Stufe]],Indikatoren_Campusentwicklung[Stufe],0),6),"-")</f>
        <v>-</v>
      </c>
    </row>
  </sheetData>
  <sheetProtection algorithmName="SHA-512" hashValue="hyYw9TJVKx/mjSi5GgWSuTUQoaQFAdpP+9nDY/nk7TLU62wzOrdf2XxoPieeUUwL3Am3l1uAReFqr6wZAHhS5w==" saltValue="DXBRGfcILeoBy/FwmdNk/A==" spinCount="100000" sheet="1" objects="1" scenarios="1"/>
  <mergeCells count="3">
    <mergeCell ref="I11:K13"/>
    <mergeCell ref="I2:K3"/>
    <mergeCell ref="I5:K9"/>
  </mergeCells>
  <pageMargins left="0.7" right="0.7" top="0.78740157499999996" bottom="0.78740157499999996" header="0.3" footer="0.3"/>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K16"/>
  <sheetViews>
    <sheetView workbookViewId="0">
      <selection activeCell="G14" sqref="G14"/>
    </sheetView>
  </sheetViews>
  <sheetFormatPr baseColWidth="10" defaultRowHeight="14.5" x14ac:dyDescent="0.35"/>
  <cols>
    <col min="2" max="2" width="29.6328125" style="6" customWidth="1"/>
    <col min="4" max="4" width="13" customWidth="1"/>
    <col min="5" max="5" width="14.36328125" customWidth="1"/>
    <col min="6" max="6" width="13.08984375" customWidth="1"/>
    <col min="7" max="7" width="11.7265625" customWidth="1"/>
  </cols>
  <sheetData>
    <row r="1" spans="1:11" s="84" customFormat="1" ht="30" x14ac:dyDescent="0.35">
      <c r="B1" s="129" t="s">
        <v>77</v>
      </c>
      <c r="C1" s="122" t="s">
        <v>49</v>
      </c>
      <c r="D1" s="122" t="s">
        <v>21</v>
      </c>
      <c r="E1" s="122" t="s">
        <v>39</v>
      </c>
      <c r="F1" s="122" t="s">
        <v>40</v>
      </c>
      <c r="G1" s="122" t="s">
        <v>56</v>
      </c>
    </row>
    <row r="2" spans="1:11" ht="15" customHeight="1" x14ac:dyDescent="0.35">
      <c r="B2" s="130">
        <v>1</v>
      </c>
      <c r="C2" s="1" t="s">
        <v>22</v>
      </c>
      <c r="D2" s="1">
        <v>0</v>
      </c>
      <c r="E2" s="7">
        <v>0</v>
      </c>
      <c r="F2" s="7">
        <v>0</v>
      </c>
      <c r="G2" s="7">
        <v>5</v>
      </c>
      <c r="I2" s="147" t="s">
        <v>234</v>
      </c>
      <c r="J2" s="147"/>
      <c r="K2" s="147"/>
    </row>
    <row r="3" spans="1:11" ht="15" x14ac:dyDescent="0.35">
      <c r="B3" s="5" t="s">
        <v>74</v>
      </c>
      <c r="C3" s="1" t="s">
        <v>23</v>
      </c>
      <c r="D3" s="1">
        <v>0</v>
      </c>
      <c r="E3" s="7">
        <v>0</v>
      </c>
      <c r="F3" s="7">
        <v>0</v>
      </c>
      <c r="G3" s="7">
        <v>4</v>
      </c>
      <c r="I3" s="147"/>
      <c r="J3" s="147"/>
      <c r="K3" s="147"/>
    </row>
    <row r="4" spans="1:11" ht="15" x14ac:dyDescent="0.35">
      <c r="B4" s="5" t="s">
        <v>75</v>
      </c>
      <c r="C4" s="1" t="s">
        <v>24</v>
      </c>
      <c r="D4" s="1">
        <v>0</v>
      </c>
      <c r="E4" s="7">
        <v>0</v>
      </c>
      <c r="F4" s="7">
        <v>0</v>
      </c>
      <c r="G4" s="7">
        <v>3</v>
      </c>
      <c r="I4" s="147"/>
      <c r="J4" s="147"/>
      <c r="K4" s="147"/>
    </row>
    <row r="5" spans="1:11" ht="15" x14ac:dyDescent="0.35">
      <c r="B5" s="5" t="s">
        <v>76</v>
      </c>
      <c r="C5" s="1" t="s">
        <v>25</v>
      </c>
      <c r="D5" s="1">
        <v>0</v>
      </c>
      <c r="E5" s="7">
        <v>0</v>
      </c>
      <c r="F5" s="7">
        <v>0</v>
      </c>
      <c r="G5" s="7">
        <v>2</v>
      </c>
      <c r="I5" s="147"/>
      <c r="J5" s="147"/>
      <c r="K5" s="147"/>
    </row>
    <row r="6" spans="1:11" ht="15" x14ac:dyDescent="0.35">
      <c r="B6" s="130">
        <v>0</v>
      </c>
      <c r="C6" s="1" t="s">
        <v>26</v>
      </c>
      <c r="D6" s="1">
        <v>0</v>
      </c>
      <c r="E6" s="7">
        <v>0</v>
      </c>
      <c r="F6" s="7">
        <v>0</v>
      </c>
      <c r="G6" s="7">
        <v>1</v>
      </c>
      <c r="I6" s="147"/>
      <c r="J6" s="147"/>
      <c r="K6" s="147"/>
    </row>
    <row r="7" spans="1:11" ht="15" x14ac:dyDescent="0.35">
      <c r="B7" s="5"/>
      <c r="C7" s="1"/>
      <c r="D7" s="1"/>
    </row>
    <row r="8" spans="1:11" s="84" customFormat="1" ht="30" x14ac:dyDescent="0.35">
      <c r="A8" s="122" t="s">
        <v>16</v>
      </c>
      <c r="B8" s="139" t="s">
        <v>77</v>
      </c>
      <c r="C8" s="140" t="s">
        <v>49</v>
      </c>
      <c r="D8" s="122" t="s">
        <v>21</v>
      </c>
      <c r="E8" s="122" t="s">
        <v>39</v>
      </c>
      <c r="F8" s="122" t="s">
        <v>40</v>
      </c>
      <c r="G8" s="122" t="s">
        <v>56</v>
      </c>
      <c r="I8" s="147" t="s">
        <v>124</v>
      </c>
      <c r="J8" s="147"/>
      <c r="K8" s="147"/>
    </row>
    <row r="9" spans="1:11" ht="15" x14ac:dyDescent="0.35">
      <c r="A9" s="1" t="str">
        <f>'1. Standorte'!A2</f>
        <v>Standort A</v>
      </c>
      <c r="B9" s="138"/>
      <c r="C9" s="117"/>
      <c r="D9" s="1"/>
      <c r="E9" s="1"/>
      <c r="F9" s="1"/>
      <c r="G9" s="1" t="str">
        <f>IFERROR(INDEX(Indikatoren_Campusentwicklung18[],MATCH(Eigentum[[#This Row],[Stufe]],Indikatoren_Campusentwicklung18[Stufe],0),6),"-")</f>
        <v>-</v>
      </c>
      <c r="I9" s="147"/>
      <c r="J9" s="147"/>
      <c r="K9" s="147"/>
    </row>
    <row r="10" spans="1:11" ht="15" x14ac:dyDescent="0.35">
      <c r="A10" s="1" t="str">
        <f>'1. Standorte'!A3</f>
        <v>Standort B</v>
      </c>
      <c r="B10" s="138"/>
      <c r="C10" s="117"/>
      <c r="D10" s="1"/>
      <c r="E10" s="7"/>
      <c r="F10" s="7"/>
      <c r="G10" s="7" t="str">
        <f>IFERROR(INDEX(Indikatoren_Campusentwicklung18[],MATCH(Eigentum[[#This Row],[Stufe]],Indikatoren_Campusentwicklung18[Stufe],0),6),"-")</f>
        <v>-</v>
      </c>
      <c r="I10" s="147"/>
      <c r="J10" s="147"/>
      <c r="K10" s="147"/>
    </row>
    <row r="11" spans="1:11" ht="15" x14ac:dyDescent="0.35">
      <c r="A11" s="1" t="str">
        <f>'1. Standorte'!A4</f>
        <v>Standort C</v>
      </c>
      <c r="B11" s="138"/>
      <c r="C11" s="117"/>
      <c r="D11" s="3"/>
      <c r="E11" s="7"/>
      <c r="F11" s="7"/>
      <c r="G11" s="7" t="str">
        <f>IFERROR(INDEX(Indikatoren_Campusentwicklung18[],MATCH(Eigentum[[#This Row],[Stufe]],Indikatoren_Campusentwicklung18[Stufe],0),6),"-")</f>
        <v>-</v>
      </c>
    </row>
    <row r="12" spans="1:11" ht="15" x14ac:dyDescent="0.35">
      <c r="A12" s="1">
        <f>'1. Standorte'!A5</f>
        <v>0</v>
      </c>
      <c r="B12" s="138"/>
      <c r="C12" s="117"/>
      <c r="D12" s="3"/>
      <c r="E12" s="7"/>
      <c r="F12" s="7"/>
      <c r="G12" s="7" t="str">
        <f>IFERROR(INDEX(Indikatoren_Campusentwicklung18[],MATCH(Eigentum[[#This Row],[Stufe]],Indikatoren_Campusentwicklung18[Stufe],0),6),"-")</f>
        <v>-</v>
      </c>
    </row>
    <row r="13" spans="1:11" ht="15" x14ac:dyDescent="0.35">
      <c r="A13" s="1">
        <f>'1. Standorte'!A6</f>
        <v>0</v>
      </c>
      <c r="B13" s="138"/>
      <c r="C13" s="117"/>
      <c r="D13" s="3"/>
      <c r="E13" s="7"/>
      <c r="F13" s="7"/>
      <c r="G13" s="7" t="str">
        <f>IFERROR(INDEX(Indikatoren_Campusentwicklung18[],MATCH(Eigentum[[#This Row],[Stufe]],Indikatoren_Campusentwicklung18[Stufe],0),6),"-")</f>
        <v>-</v>
      </c>
    </row>
    <row r="14" spans="1:11" ht="15" x14ac:dyDescent="0.35">
      <c r="A14" s="1">
        <f>'1. Standorte'!A7</f>
        <v>0</v>
      </c>
      <c r="B14" s="138"/>
      <c r="C14" s="117"/>
      <c r="D14" s="3"/>
      <c r="E14" s="7"/>
      <c r="F14" s="7"/>
      <c r="G14" s="7" t="str">
        <f>IFERROR(INDEX(Indikatoren_Campusentwicklung18[],MATCH(Eigentum[[#This Row],[Stufe]],Indikatoren_Campusentwicklung18[Stufe],0),6),"-")</f>
        <v>-</v>
      </c>
    </row>
    <row r="15" spans="1:11" ht="15" x14ac:dyDescent="0.35">
      <c r="A15" s="1">
        <f>'1. Standorte'!A8</f>
        <v>0</v>
      </c>
      <c r="B15" s="138"/>
      <c r="C15" s="117"/>
      <c r="D15" s="3"/>
      <c r="E15" s="7"/>
      <c r="F15" s="7"/>
      <c r="G15" s="7" t="str">
        <f>IFERROR(INDEX(Indikatoren_Campusentwicklung18[],MATCH(Eigentum[[#This Row],[Stufe]],Indikatoren_Campusentwicklung18[Stufe],0),6),"-")</f>
        <v>-</v>
      </c>
    </row>
    <row r="16" spans="1:11" ht="15" x14ac:dyDescent="0.35">
      <c r="A16" s="1">
        <f>'1. Standorte'!A9</f>
        <v>0</v>
      </c>
      <c r="B16" s="138"/>
      <c r="C16" s="117"/>
      <c r="D16" s="3"/>
      <c r="E16" s="7"/>
      <c r="F16" s="7"/>
      <c r="G16" s="7" t="str">
        <f>IFERROR(INDEX(Indikatoren_Campusentwicklung18[],MATCH(Eigentum[[#This Row],[Stufe]],Indikatoren_Campusentwicklung18[Stufe],0),6),"-")</f>
        <v>-</v>
      </c>
    </row>
  </sheetData>
  <sheetProtection algorithmName="SHA-512" hashValue="dgyarN3+MU8yGKHUs5j9sLrySGsoAvmzvJLGMe/9orYlWtXnQ6ji3XX/BPQUJpAg9fVycac0KtYdp7xrmjbJEg==" saltValue="EjOqoiv8ZPOQ8IgZQAWnjA=="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F10"/>
  <sheetViews>
    <sheetView workbookViewId="0">
      <selection activeCell="D10" sqref="D10"/>
    </sheetView>
  </sheetViews>
  <sheetFormatPr baseColWidth="10" defaultRowHeight="15" x14ac:dyDescent="0.35"/>
  <cols>
    <col min="1" max="1" width="18.1796875" style="1" customWidth="1"/>
  </cols>
  <sheetData>
    <row r="1" spans="1:6" x14ac:dyDescent="0.35">
      <c r="A1" s="1" t="s">
        <v>16</v>
      </c>
    </row>
    <row r="2" spans="1:6" x14ac:dyDescent="0.35">
      <c r="A2" s="32" t="s">
        <v>115</v>
      </c>
      <c r="D2" s="146" t="s">
        <v>307</v>
      </c>
      <c r="E2" s="146"/>
      <c r="F2" s="146"/>
    </row>
    <row r="3" spans="1:6" x14ac:dyDescent="0.35">
      <c r="A3" s="32" t="s">
        <v>116</v>
      </c>
      <c r="D3" s="146"/>
      <c r="E3" s="146"/>
      <c r="F3" s="146"/>
    </row>
    <row r="4" spans="1:6" x14ac:dyDescent="0.35">
      <c r="A4" s="32" t="s">
        <v>117</v>
      </c>
      <c r="D4" s="146"/>
      <c r="E4" s="146"/>
      <c r="F4" s="146"/>
    </row>
    <row r="5" spans="1:6" x14ac:dyDescent="0.35">
      <c r="A5" s="32"/>
      <c r="D5" s="146"/>
      <c r="E5" s="146"/>
      <c r="F5" s="146"/>
    </row>
    <row r="6" spans="1:6" x14ac:dyDescent="0.35">
      <c r="A6" s="32"/>
    </row>
    <row r="7" spans="1:6" x14ac:dyDescent="0.35">
      <c r="A7" s="32"/>
    </row>
    <row r="8" spans="1:6" x14ac:dyDescent="0.35">
      <c r="A8" s="32"/>
    </row>
    <row r="9" spans="1:6" x14ac:dyDescent="0.35">
      <c r="A9" s="32"/>
    </row>
    <row r="10" spans="1:6" x14ac:dyDescent="0.35">
      <c r="A10" s="32"/>
    </row>
  </sheetData>
  <mergeCells count="1">
    <mergeCell ref="D2:F5"/>
  </mergeCells>
  <pageMargins left="0.7" right="0.7" top="0.78740157499999996" bottom="0.78740157499999996"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sheetPr>
  <dimension ref="A1:K16"/>
  <sheetViews>
    <sheetView workbookViewId="0">
      <selection activeCell="C11" sqref="C11"/>
    </sheetView>
  </sheetViews>
  <sheetFormatPr baseColWidth="10" defaultRowHeight="14.5" x14ac:dyDescent="0.35"/>
  <cols>
    <col min="2" max="2" width="29.6328125" style="6" customWidth="1"/>
    <col min="4" max="4" width="13.26953125" customWidth="1"/>
    <col min="5" max="6" width="14.08984375" customWidth="1"/>
    <col min="7" max="7" width="11.7265625" customWidth="1"/>
    <col min="11" max="11" width="25.453125" customWidth="1"/>
  </cols>
  <sheetData>
    <row r="1" spans="1:11" s="84" customFormat="1" ht="30" x14ac:dyDescent="0.35">
      <c r="B1" s="129" t="s">
        <v>84</v>
      </c>
      <c r="C1" s="122" t="s">
        <v>49</v>
      </c>
      <c r="D1" s="122" t="s">
        <v>21</v>
      </c>
      <c r="E1" s="122" t="s">
        <v>39</v>
      </c>
      <c r="F1" s="122" t="s">
        <v>40</v>
      </c>
      <c r="G1" s="122" t="s">
        <v>56</v>
      </c>
      <c r="I1" s="167" t="s">
        <v>235</v>
      </c>
      <c r="J1" s="167"/>
      <c r="K1" s="167"/>
    </row>
    <row r="2" spans="1:11" ht="15" x14ac:dyDescent="0.35">
      <c r="B2" s="22" t="s">
        <v>79</v>
      </c>
      <c r="C2" s="1" t="s">
        <v>22</v>
      </c>
      <c r="D2" s="1">
        <v>0</v>
      </c>
      <c r="E2" s="7">
        <v>0</v>
      </c>
      <c r="F2" s="7">
        <v>0</v>
      </c>
      <c r="G2" s="7">
        <v>5</v>
      </c>
      <c r="I2" s="167"/>
      <c r="J2" s="167"/>
      <c r="K2" s="167"/>
    </row>
    <row r="3" spans="1:11" ht="15" customHeight="1" x14ac:dyDescent="0.35">
      <c r="B3" s="5" t="s">
        <v>80</v>
      </c>
      <c r="C3" s="1" t="s">
        <v>23</v>
      </c>
      <c r="D3" s="1">
        <v>0</v>
      </c>
      <c r="E3" s="7">
        <v>0</v>
      </c>
      <c r="F3" s="7">
        <v>0</v>
      </c>
      <c r="G3" s="7">
        <v>4</v>
      </c>
      <c r="I3" s="167"/>
      <c r="J3" s="167"/>
      <c r="K3" s="167"/>
    </row>
    <row r="4" spans="1:11" ht="15" x14ac:dyDescent="0.35">
      <c r="B4" s="5" t="s">
        <v>81</v>
      </c>
      <c r="C4" s="1" t="s">
        <v>24</v>
      </c>
      <c r="D4" s="1">
        <v>0</v>
      </c>
      <c r="E4" s="7">
        <v>0</v>
      </c>
      <c r="F4" s="7">
        <v>0</v>
      </c>
      <c r="G4" s="7">
        <v>3</v>
      </c>
      <c r="I4" s="167"/>
      <c r="J4" s="167"/>
      <c r="K4" s="167"/>
    </row>
    <row r="5" spans="1:11" ht="15" x14ac:dyDescent="0.35">
      <c r="B5" s="5" t="s">
        <v>82</v>
      </c>
      <c r="C5" s="1" t="s">
        <v>25</v>
      </c>
      <c r="D5" s="1">
        <v>0</v>
      </c>
      <c r="E5" s="7">
        <v>0</v>
      </c>
      <c r="F5" s="7">
        <v>0</v>
      </c>
      <c r="G5" s="7">
        <v>2</v>
      </c>
      <c r="I5" s="167"/>
      <c r="J5" s="167"/>
      <c r="K5" s="167"/>
    </row>
    <row r="6" spans="1:11" ht="15" x14ac:dyDescent="0.35">
      <c r="B6" s="22" t="s">
        <v>83</v>
      </c>
      <c r="C6" s="1" t="s">
        <v>26</v>
      </c>
      <c r="D6" s="1">
        <v>0</v>
      </c>
      <c r="E6" s="7">
        <v>0</v>
      </c>
      <c r="F6" s="7">
        <v>0</v>
      </c>
      <c r="G6" s="7">
        <v>1</v>
      </c>
      <c r="I6" s="167"/>
      <c r="J6" s="167"/>
      <c r="K6" s="167"/>
    </row>
    <row r="7" spans="1:11" ht="15" x14ac:dyDescent="0.35">
      <c r="B7" s="5"/>
      <c r="C7" s="1"/>
      <c r="D7" s="1"/>
    </row>
    <row r="8" spans="1:11" s="84" customFormat="1" ht="30" x14ac:dyDescent="0.35">
      <c r="A8" s="122" t="s">
        <v>16</v>
      </c>
      <c r="B8" s="139" t="s">
        <v>85</v>
      </c>
      <c r="C8" s="140" t="s">
        <v>49</v>
      </c>
      <c r="D8" s="122" t="s">
        <v>21</v>
      </c>
      <c r="E8" s="122" t="s">
        <v>39</v>
      </c>
      <c r="F8" s="122" t="s">
        <v>40</v>
      </c>
      <c r="G8" s="122" t="s">
        <v>56</v>
      </c>
    </row>
    <row r="9" spans="1:11" ht="15" x14ac:dyDescent="0.35">
      <c r="A9" s="1" t="str">
        <f>'1. Standorte'!A2</f>
        <v>Standort A</v>
      </c>
      <c r="B9" s="138"/>
      <c r="C9" s="117"/>
      <c r="D9" s="1"/>
      <c r="E9" s="1"/>
      <c r="F9" s="1"/>
      <c r="G9" s="1" t="str">
        <f>IFERROR(INDEX(Indikatoren_Campusentwicklung1820[],MATCH(Denkmalschutz[[#This Row],[Stufe]],Indikatoren_Campusentwicklung1820[Stufe],0),6),"-")</f>
        <v>-</v>
      </c>
      <c r="I9" s="147" t="s">
        <v>124</v>
      </c>
      <c r="J9" s="147"/>
      <c r="K9" s="147"/>
    </row>
    <row r="10" spans="1:11" ht="15" x14ac:dyDescent="0.35">
      <c r="A10" s="1" t="str">
        <f>'1. Standorte'!A3</f>
        <v>Standort B</v>
      </c>
      <c r="B10" s="138"/>
      <c r="C10" s="117"/>
      <c r="D10" s="1"/>
      <c r="E10" s="7"/>
      <c r="F10" s="7"/>
      <c r="G10" s="7" t="str">
        <f>IFERROR(INDEX(Indikatoren_Campusentwicklung1820[],MATCH(Denkmalschutz[[#This Row],[Stufe]],Indikatoren_Campusentwicklung1820[Stufe],0),6),"-")</f>
        <v>-</v>
      </c>
      <c r="I10" s="147"/>
      <c r="J10" s="147"/>
      <c r="K10" s="147"/>
    </row>
    <row r="11" spans="1:11" ht="15" x14ac:dyDescent="0.35">
      <c r="A11" s="1" t="str">
        <f>'1. Standorte'!A4</f>
        <v>Standort C</v>
      </c>
      <c r="B11" s="138"/>
      <c r="C11" s="117"/>
      <c r="D11" s="3"/>
      <c r="E11" s="7"/>
      <c r="F11" s="7"/>
      <c r="G11" s="7" t="str">
        <f>IFERROR(INDEX(Indikatoren_Campusentwicklung1820[],MATCH(Denkmalschutz[[#This Row],[Stufe]],Indikatoren_Campusentwicklung1820[Stufe],0),6),"-")</f>
        <v>-</v>
      </c>
      <c r="I11" s="147"/>
      <c r="J11" s="147"/>
      <c r="K11" s="147"/>
    </row>
    <row r="12" spans="1:11" ht="15" x14ac:dyDescent="0.35">
      <c r="A12" s="1">
        <f>'1. Standorte'!A5</f>
        <v>0</v>
      </c>
      <c r="B12" s="138"/>
      <c r="C12" s="117"/>
      <c r="D12" s="3"/>
      <c r="E12" s="7"/>
      <c r="F12" s="7"/>
      <c r="G12" s="7" t="str">
        <f>IFERROR(INDEX(Indikatoren_Campusentwicklung1820[],MATCH(Denkmalschutz[[#This Row],[Stufe]],Indikatoren_Campusentwicklung1820[Stufe],0),6),"-")</f>
        <v>-</v>
      </c>
    </row>
    <row r="13" spans="1:11" ht="15" x14ac:dyDescent="0.35">
      <c r="A13" s="1">
        <f>'1. Standorte'!A6</f>
        <v>0</v>
      </c>
      <c r="B13" s="138"/>
      <c r="C13" s="117"/>
      <c r="D13" s="3"/>
      <c r="E13" s="7"/>
      <c r="F13" s="7"/>
      <c r="G13" s="7" t="str">
        <f>IFERROR(INDEX(Indikatoren_Campusentwicklung1820[],MATCH(Denkmalschutz[[#This Row],[Stufe]],Indikatoren_Campusentwicklung1820[Stufe],0),6),"-")</f>
        <v>-</v>
      </c>
    </row>
    <row r="14" spans="1:11" ht="15" x14ac:dyDescent="0.35">
      <c r="A14" s="1">
        <f>'1. Standorte'!A7</f>
        <v>0</v>
      </c>
      <c r="B14" s="138"/>
      <c r="C14" s="117"/>
      <c r="D14" s="3"/>
      <c r="E14" s="7"/>
      <c r="F14" s="7"/>
      <c r="G14" s="7" t="str">
        <f>IFERROR(INDEX(Indikatoren_Campusentwicklung1820[],MATCH(Denkmalschutz[[#This Row],[Stufe]],Indikatoren_Campusentwicklung1820[Stufe],0),6),"-")</f>
        <v>-</v>
      </c>
    </row>
    <row r="15" spans="1:11" ht="15" x14ac:dyDescent="0.35">
      <c r="A15" s="1">
        <f>'1. Standorte'!A8</f>
        <v>0</v>
      </c>
      <c r="B15" s="138"/>
      <c r="C15" s="117"/>
      <c r="D15" s="3"/>
      <c r="E15" s="7"/>
      <c r="F15" s="7"/>
      <c r="G15" s="7" t="str">
        <f>IFERROR(INDEX(Indikatoren_Campusentwicklung1820[],MATCH(Denkmalschutz[[#This Row],[Stufe]],Indikatoren_Campusentwicklung1820[Stufe],0),6),"-")</f>
        <v>-</v>
      </c>
    </row>
    <row r="16" spans="1:11" ht="15" x14ac:dyDescent="0.35">
      <c r="A16" s="1">
        <f>'1. Standorte'!A9</f>
        <v>0</v>
      </c>
      <c r="B16" s="138"/>
      <c r="C16" s="117"/>
      <c r="D16" s="3"/>
      <c r="E16" s="7"/>
      <c r="F16" s="7"/>
      <c r="G16" s="7" t="str">
        <f>IFERROR(INDEX(Indikatoren_Campusentwicklung1820[],MATCH(Denkmalschutz[[#This Row],[Stufe]],Indikatoren_Campusentwicklung1820[Stufe],0),6),"-")</f>
        <v>-</v>
      </c>
    </row>
  </sheetData>
  <sheetProtection algorithmName="SHA-512" hashValue="UPaM9n/cuB4pR495kKyCv1ArprvMU2Te1TEwLb/GevTqXRQIUV5Bxm7iR8VmVZw/HKCVVQxtIXvFaaNHXPTJvA==" saltValue="JhPWCGt18/q3M4CeKTN07g==" spinCount="100000" sheet="1" objects="1" scenarios="1"/>
  <mergeCells count="2">
    <mergeCell ref="I9:K11"/>
    <mergeCell ref="I1:K6"/>
  </mergeCells>
  <pageMargins left="0.7" right="0.7" top="0.78740157499999996" bottom="0.78740157499999996" header="0.3" footer="0.3"/>
  <tableParts count="2">
    <tablePart r:id="rId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sheetPr>
  <dimension ref="A1:K16"/>
  <sheetViews>
    <sheetView workbookViewId="0">
      <selection activeCell="C9" sqref="C9"/>
    </sheetView>
  </sheetViews>
  <sheetFormatPr baseColWidth="10" defaultRowHeight="14.5" x14ac:dyDescent="0.35"/>
  <cols>
    <col min="2" max="2" width="29.6328125" style="6" customWidth="1"/>
    <col min="4" max="4" width="13.36328125" customWidth="1"/>
    <col min="5" max="5" width="15.1796875" customWidth="1"/>
    <col min="6" max="6" width="13.36328125" customWidth="1"/>
    <col min="7" max="7" width="12.6328125" customWidth="1"/>
  </cols>
  <sheetData>
    <row r="1" spans="1:11" s="84" customFormat="1" ht="30" x14ac:dyDescent="0.35">
      <c r="B1" s="144" t="s">
        <v>86</v>
      </c>
      <c r="C1" s="122" t="s">
        <v>49</v>
      </c>
      <c r="D1" s="122" t="s">
        <v>21</v>
      </c>
      <c r="E1" s="122" t="s">
        <v>39</v>
      </c>
      <c r="F1" s="122" t="s">
        <v>40</v>
      </c>
      <c r="G1" s="122" t="s">
        <v>56</v>
      </c>
    </row>
    <row r="2" spans="1:11" ht="15" x14ac:dyDescent="0.35">
      <c r="B2" s="22" t="s">
        <v>34</v>
      </c>
      <c r="C2" s="1" t="s">
        <v>22</v>
      </c>
      <c r="D2" s="1">
        <v>1</v>
      </c>
      <c r="E2" s="7">
        <v>1</v>
      </c>
      <c r="F2" s="7">
        <v>1</v>
      </c>
      <c r="G2" s="7">
        <v>0</v>
      </c>
      <c r="I2" s="147" t="s">
        <v>250</v>
      </c>
      <c r="J2" s="147"/>
      <c r="K2" s="147"/>
    </row>
    <row r="3" spans="1:11" ht="15" x14ac:dyDescent="0.35">
      <c r="B3" s="5" t="s">
        <v>87</v>
      </c>
      <c r="C3" s="1" t="s">
        <v>23</v>
      </c>
      <c r="D3" s="1">
        <v>2</v>
      </c>
      <c r="E3" s="7">
        <v>2</v>
      </c>
      <c r="F3" s="7">
        <v>2</v>
      </c>
      <c r="G3" s="7">
        <v>0</v>
      </c>
      <c r="I3" s="147"/>
      <c r="J3" s="147"/>
      <c r="K3" s="147"/>
    </row>
    <row r="4" spans="1:11" ht="15" x14ac:dyDescent="0.35">
      <c r="B4" s="5" t="s">
        <v>88</v>
      </c>
      <c r="C4" s="1" t="s">
        <v>24</v>
      </c>
      <c r="D4" s="1">
        <v>3</v>
      </c>
      <c r="E4" s="7">
        <v>3</v>
      </c>
      <c r="F4" s="7">
        <v>3</v>
      </c>
      <c r="G4" s="7">
        <v>0</v>
      </c>
      <c r="I4" s="147"/>
      <c r="J4" s="147"/>
      <c r="K4" s="147"/>
    </row>
    <row r="5" spans="1:11" ht="15" x14ac:dyDescent="0.35">
      <c r="B5" s="5" t="s">
        <v>89</v>
      </c>
      <c r="C5" s="1" t="s">
        <v>25</v>
      </c>
      <c r="D5" s="1">
        <v>4</v>
      </c>
      <c r="E5" s="7">
        <v>4</v>
      </c>
      <c r="F5" s="7">
        <v>4</v>
      </c>
      <c r="G5" s="7">
        <v>0</v>
      </c>
      <c r="I5" s="147"/>
      <c r="J5" s="147"/>
      <c r="K5" s="147"/>
    </row>
    <row r="6" spans="1:11" ht="15" x14ac:dyDescent="0.35">
      <c r="B6" s="22" t="s">
        <v>90</v>
      </c>
      <c r="C6" s="1" t="s">
        <v>26</v>
      </c>
      <c r="D6" s="1">
        <v>5</v>
      </c>
      <c r="E6" s="7">
        <v>5</v>
      </c>
      <c r="F6" s="7">
        <v>5</v>
      </c>
      <c r="G6" s="7">
        <v>0</v>
      </c>
    </row>
    <row r="7" spans="1:11" ht="15" x14ac:dyDescent="0.35">
      <c r="B7" s="5"/>
      <c r="C7" s="1"/>
      <c r="D7" s="1"/>
    </row>
    <row r="8" spans="1:11" s="84" customFormat="1" ht="30" x14ac:dyDescent="0.35">
      <c r="A8" s="122" t="s">
        <v>16</v>
      </c>
      <c r="B8" s="139" t="s">
        <v>251</v>
      </c>
      <c r="C8" s="140" t="s">
        <v>49</v>
      </c>
      <c r="D8" s="122" t="s">
        <v>21</v>
      </c>
      <c r="E8" s="122" t="s">
        <v>39</v>
      </c>
      <c r="F8" s="122" t="s">
        <v>40</v>
      </c>
      <c r="G8" s="122" t="s">
        <v>56</v>
      </c>
      <c r="I8" s="147" t="s">
        <v>124</v>
      </c>
      <c r="J8" s="147"/>
      <c r="K8" s="147"/>
    </row>
    <row r="9" spans="1:11" ht="15" x14ac:dyDescent="0.35">
      <c r="A9" s="1" t="str">
        <f>'1. Standorte'!A2</f>
        <v>Standort A</v>
      </c>
      <c r="B9" s="145"/>
      <c r="C9" s="117"/>
      <c r="D9" s="1" t="str">
        <f>IFERROR(INDEX(Indikatoren_Nutzung[],MATCH(Nutzung[[#This Row],[Stufe]],Indikatoren_Nutzung[Stufe],0),3),"-")</f>
        <v>-</v>
      </c>
      <c r="E9" s="1" t="str">
        <f>IFERROR(INDEX(Indikatoren_Nutzung[],MATCH(Nutzung[[#This Row],[Stufe]],Indikatoren_Nutzung[Stufe],0),4),"-")</f>
        <v>-</v>
      </c>
      <c r="F9" s="1" t="str">
        <f>IFERROR(INDEX(Indikatoren_Nutzung[],MATCH(Nutzung[[#This Row],[Stufe]],Indikatoren_Nutzung[Stufe],0),5),"-")</f>
        <v>-</v>
      </c>
      <c r="G9" s="1"/>
      <c r="I9" s="147"/>
      <c r="J9" s="147"/>
      <c r="K9" s="147"/>
    </row>
    <row r="10" spans="1:11" ht="15" x14ac:dyDescent="0.35">
      <c r="A10" s="1" t="str">
        <f>'1. Standorte'!A3</f>
        <v>Standort B</v>
      </c>
      <c r="B10" s="145"/>
      <c r="C10" s="117"/>
      <c r="D10" s="1" t="str">
        <f>IFERROR(INDEX(Indikatoren_Nutzung[],MATCH(Nutzung[[#This Row],[Stufe]],Indikatoren_Nutzung[Stufe],0),3),"-")</f>
        <v>-</v>
      </c>
      <c r="E10" s="7" t="str">
        <f>IFERROR(INDEX(Indikatoren_Nutzung[],MATCH(Nutzung[[#This Row],[Stufe]],Indikatoren_Nutzung[Stufe],0),4),"-")</f>
        <v>-</v>
      </c>
      <c r="F10" s="7" t="str">
        <f>IFERROR(INDEX(Indikatoren_Nutzung[],MATCH(Nutzung[[#This Row],[Stufe]],Indikatoren_Nutzung[Stufe],0),5),"-")</f>
        <v>-</v>
      </c>
      <c r="G10" s="7"/>
      <c r="I10" s="147"/>
      <c r="J10" s="147"/>
      <c r="K10" s="147"/>
    </row>
    <row r="11" spans="1:11" ht="15" x14ac:dyDescent="0.35">
      <c r="A11" s="1" t="str">
        <f>'1. Standorte'!A4</f>
        <v>Standort C</v>
      </c>
      <c r="B11" s="145"/>
      <c r="C11" s="117"/>
      <c r="D11" s="3" t="str">
        <f>IFERROR(INDEX(Indikatoren_Nutzung[],MATCH(Nutzung[[#This Row],[Stufe]],Indikatoren_Nutzung[Stufe],0),3),"-")</f>
        <v>-</v>
      </c>
      <c r="E11" s="7" t="str">
        <f>IFERROR(INDEX(Indikatoren_Nutzung[],MATCH(Nutzung[[#This Row],[Stufe]],Indikatoren_Nutzung[Stufe],0),4),"-")</f>
        <v>-</v>
      </c>
      <c r="F11" s="7" t="str">
        <f>IFERROR(INDEX(Indikatoren_Nutzung[],MATCH(Nutzung[[#This Row],[Stufe]],Indikatoren_Nutzung[Stufe],0),5),"-")</f>
        <v>-</v>
      </c>
      <c r="G11" s="7"/>
    </row>
    <row r="12" spans="1:11" ht="15" x14ac:dyDescent="0.35">
      <c r="A12" s="1">
        <f>'1. Standorte'!A5</f>
        <v>0</v>
      </c>
      <c r="B12" s="145"/>
      <c r="C12" s="117"/>
      <c r="D12" s="3" t="str">
        <f>IFERROR(INDEX(Indikatoren_Nutzung[],MATCH(Nutzung[[#This Row],[Stufe]],Indikatoren_Nutzung[Stufe],0),3),"-")</f>
        <v>-</v>
      </c>
      <c r="E12" s="7" t="str">
        <f>IFERROR(INDEX(Indikatoren_Nutzung[],MATCH(Nutzung[[#This Row],[Stufe]],Indikatoren_Nutzung[Stufe],0),4),"-")</f>
        <v>-</v>
      </c>
      <c r="F12" s="7" t="str">
        <f>IFERROR(INDEX(Indikatoren_Nutzung[],MATCH(Nutzung[[#This Row],[Stufe]],Indikatoren_Nutzung[Stufe],0),5),"-")</f>
        <v>-</v>
      </c>
      <c r="G12" s="7"/>
    </row>
    <row r="13" spans="1:11" ht="15" x14ac:dyDescent="0.35">
      <c r="A13" s="1">
        <f>'1. Standorte'!A6</f>
        <v>0</v>
      </c>
      <c r="B13" s="145"/>
      <c r="C13" s="117"/>
      <c r="D13" s="3" t="str">
        <f>IFERROR(INDEX(Indikatoren_Nutzung[],MATCH(Nutzung[[#This Row],[Stufe]],Indikatoren_Nutzung[Stufe],0),3),"-")</f>
        <v>-</v>
      </c>
      <c r="E13" s="7" t="str">
        <f>IFERROR(INDEX(Indikatoren_Nutzung[],MATCH(Nutzung[[#This Row],[Stufe]],Indikatoren_Nutzung[Stufe],0),4),"-")</f>
        <v>-</v>
      </c>
      <c r="F13" s="7" t="str">
        <f>IFERROR(INDEX(Indikatoren_Nutzung[],MATCH(Nutzung[[#This Row],[Stufe]],Indikatoren_Nutzung[Stufe],0),5),"-")</f>
        <v>-</v>
      </c>
      <c r="G13" s="7"/>
    </row>
    <row r="14" spans="1:11" ht="15" x14ac:dyDescent="0.35">
      <c r="A14" s="1">
        <f>'1. Standorte'!A7</f>
        <v>0</v>
      </c>
      <c r="B14" s="145"/>
      <c r="C14" s="117"/>
      <c r="D14" s="3" t="str">
        <f>IFERROR(INDEX(Indikatoren_Nutzung[],MATCH(Nutzung[[#This Row],[Stufe]],Indikatoren_Nutzung[Stufe],0),3),"-")</f>
        <v>-</v>
      </c>
      <c r="E14" s="7" t="str">
        <f>IFERROR(INDEX(Indikatoren_Nutzung[],MATCH(Nutzung[[#This Row],[Stufe]],Indikatoren_Nutzung[Stufe],0),4),"-")</f>
        <v>-</v>
      </c>
      <c r="F14" s="7" t="str">
        <f>IFERROR(INDEX(Indikatoren_Nutzung[],MATCH(Nutzung[[#This Row],[Stufe]],Indikatoren_Nutzung[Stufe],0),5),"-")</f>
        <v>-</v>
      </c>
      <c r="G14" s="7"/>
    </row>
    <row r="15" spans="1:11" ht="15" x14ac:dyDescent="0.35">
      <c r="A15" s="1">
        <f>'1. Standorte'!A8</f>
        <v>0</v>
      </c>
      <c r="B15" s="145"/>
      <c r="C15" s="117"/>
      <c r="D15" s="3" t="str">
        <f>IFERROR(INDEX(Indikatoren_Nutzung[],MATCH(Nutzung[[#This Row],[Stufe]],Indikatoren_Nutzung[Stufe],0),3),"-")</f>
        <v>-</v>
      </c>
      <c r="E15" s="7" t="str">
        <f>IFERROR(INDEX(Indikatoren_Nutzung[],MATCH(Nutzung[[#This Row],[Stufe]],Indikatoren_Nutzung[Stufe],0),4),"-")</f>
        <v>-</v>
      </c>
      <c r="F15" s="7" t="str">
        <f>IFERROR(INDEX(Indikatoren_Nutzung[],MATCH(Nutzung[[#This Row],[Stufe]],Indikatoren_Nutzung[Stufe],0),5),"-")</f>
        <v>-</v>
      </c>
      <c r="G15" s="7"/>
    </row>
    <row r="16" spans="1:11" ht="15" x14ac:dyDescent="0.35">
      <c r="A16" s="1">
        <f>'1. Standorte'!A9</f>
        <v>0</v>
      </c>
      <c r="B16" s="145"/>
      <c r="C16" s="117"/>
      <c r="D16" s="3" t="str">
        <f>IFERROR(INDEX(Indikatoren_Nutzung[],MATCH(Nutzung[[#This Row],[Stufe]],Indikatoren_Nutzung[Stufe],0),3),"-")</f>
        <v>-</v>
      </c>
      <c r="E16" s="7" t="str">
        <f>IFERROR(INDEX(Indikatoren_Nutzung[],MATCH(Nutzung[[#This Row],[Stufe]],Indikatoren_Nutzung[Stufe],0),4),"-")</f>
        <v>-</v>
      </c>
      <c r="F16" s="7" t="str">
        <f>IFERROR(INDEX(Indikatoren_Nutzung[],MATCH(Nutzung[[#This Row],[Stufe]],Indikatoren_Nutzung[Stufe],0),5),"-")</f>
        <v>-</v>
      </c>
      <c r="G16" s="7"/>
    </row>
  </sheetData>
  <sheetProtection algorithmName="SHA-512" hashValue="iJLK8aP6yyuwaaOmlIe9m3s8ZC/OLQ7cgudCzewLGX5WTFg8e8zELQShunnjkZVBaB+yPvxiBtBcFcT7PpICNQ==" saltValue="vu9pwiuF7PmXKJHJFYU5ww==" spinCount="100000" sheet="1" objects="1" scenarios="1"/>
  <mergeCells count="2">
    <mergeCell ref="I2:K5"/>
    <mergeCell ref="I8:K10"/>
  </mergeCells>
  <pageMargins left="0.7" right="0.7" top="0.78740157499999996" bottom="0.78740157499999996" header="0.3" footer="0.3"/>
  <tableParts count="2">
    <tablePart r:id="rId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2CB4-9E7E-429A-955B-483FEFCCB75E}">
  <sheetPr>
    <tabColor theme="9"/>
  </sheetPr>
  <dimension ref="A1:C11"/>
  <sheetViews>
    <sheetView workbookViewId="0">
      <selection activeCell="B4" sqref="B4"/>
    </sheetView>
  </sheetViews>
  <sheetFormatPr baseColWidth="10" defaultRowHeight="14.5" x14ac:dyDescent="0.35"/>
  <cols>
    <col min="1" max="1" width="23.81640625" customWidth="1"/>
    <col min="2" max="2" width="50.7265625" customWidth="1"/>
    <col min="3" max="3" width="13.453125" customWidth="1"/>
  </cols>
  <sheetData>
    <row r="1" spans="1:3" ht="15" x14ac:dyDescent="0.35">
      <c r="A1" s="47" t="s">
        <v>86</v>
      </c>
      <c r="B1" s="1"/>
    </row>
    <row r="2" spans="1:3" ht="15" x14ac:dyDescent="0.35">
      <c r="A2" s="47"/>
      <c r="B2" s="1"/>
    </row>
    <row r="3" spans="1:3" ht="95" x14ac:dyDescent="0.35">
      <c r="A3" s="95" t="s">
        <v>144</v>
      </c>
      <c r="B3" s="86" t="s">
        <v>315</v>
      </c>
      <c r="C3" s="90"/>
    </row>
    <row r="4" spans="1:3" ht="203" thickBot="1" x14ac:dyDescent="0.4">
      <c r="A4" s="97" t="s">
        <v>236</v>
      </c>
      <c r="B4" s="85" t="s">
        <v>237</v>
      </c>
      <c r="C4" s="90"/>
    </row>
    <row r="5" spans="1:3" ht="27" thickBot="1" x14ac:dyDescent="0.4">
      <c r="A5" s="92" t="s">
        <v>247</v>
      </c>
      <c r="B5" s="94" t="s">
        <v>238</v>
      </c>
      <c r="C5" s="93" t="s">
        <v>239</v>
      </c>
    </row>
    <row r="6" spans="1:3" ht="15.5" thickTop="1" thickBot="1" x14ac:dyDescent="0.4">
      <c r="A6" s="91"/>
      <c r="B6" s="87" t="s">
        <v>240</v>
      </c>
      <c r="C6" s="46" t="s">
        <v>241</v>
      </c>
    </row>
    <row r="7" spans="1:3" ht="15" thickBot="1" x14ac:dyDescent="0.4">
      <c r="A7" s="91"/>
      <c r="B7" s="87" t="s">
        <v>242</v>
      </c>
      <c r="C7" s="46" t="s">
        <v>243</v>
      </c>
    </row>
    <row r="8" spans="1:3" ht="15" thickBot="1" x14ac:dyDescent="0.4">
      <c r="A8" s="91"/>
      <c r="B8" s="87" t="s">
        <v>244</v>
      </c>
      <c r="C8" s="46" t="s">
        <v>173</v>
      </c>
    </row>
    <row r="9" spans="1:3" ht="15" thickBot="1" x14ac:dyDescent="0.4">
      <c r="A9" s="91"/>
      <c r="B9" s="87" t="s">
        <v>245</v>
      </c>
      <c r="C9" s="46" t="s">
        <v>175</v>
      </c>
    </row>
    <row r="10" spans="1:3" ht="15" thickBot="1" x14ac:dyDescent="0.4">
      <c r="A10" s="91"/>
      <c r="B10" s="88" t="s">
        <v>246</v>
      </c>
      <c r="C10" s="46" t="s">
        <v>177</v>
      </c>
    </row>
    <row r="11" spans="1:3" x14ac:dyDescent="0.35">
      <c r="A11" s="96" t="s">
        <v>147</v>
      </c>
      <c r="B11" s="68" t="s">
        <v>248</v>
      </c>
      <c r="C11" s="90"/>
    </row>
  </sheetData>
  <sheetProtection algorithmName="SHA-512" hashValue="2jLZYyj+xZ/OSx4H7xXzl7x5Se+d/AnTwu0AFAXtK8pz/3+La901MUitIAUkhIcz434xNcLuLKak8Po4s+UHZQ==" saltValue="cu2MaWUdT6BMc6Q8zQ6UEQ==" spinCount="100000" sheet="1" objects="1" scenarios="1"/>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sheetPr>
  <dimension ref="A1:K16"/>
  <sheetViews>
    <sheetView workbookViewId="0">
      <selection activeCell="H15" sqref="H15"/>
    </sheetView>
  </sheetViews>
  <sheetFormatPr baseColWidth="10" defaultRowHeight="14.5" x14ac:dyDescent="0.35"/>
  <cols>
    <col min="2" max="2" width="29.6328125" style="6" customWidth="1"/>
    <col min="4" max="4" width="15" customWidth="1"/>
    <col min="5" max="5" width="14.36328125" customWidth="1"/>
    <col min="6" max="6" width="13.26953125" customWidth="1"/>
    <col min="7" max="7" width="12.54296875" customWidth="1"/>
  </cols>
  <sheetData>
    <row r="1" spans="1:11" s="84" customFormat="1" ht="28" customHeight="1" x14ac:dyDescent="0.35">
      <c r="B1" s="144" t="s">
        <v>86</v>
      </c>
      <c r="C1" s="122" t="s">
        <v>49</v>
      </c>
      <c r="D1" s="122" t="s">
        <v>21</v>
      </c>
      <c r="E1" s="122" t="s">
        <v>39</v>
      </c>
      <c r="F1" s="122" t="s">
        <v>40</v>
      </c>
      <c r="G1" s="122" t="s">
        <v>56</v>
      </c>
      <c r="I1" s="147" t="s">
        <v>253</v>
      </c>
      <c r="J1" s="147"/>
      <c r="K1" s="147"/>
    </row>
    <row r="2" spans="1:11" ht="15" customHeight="1" x14ac:dyDescent="0.35">
      <c r="B2" s="22" t="s">
        <v>34</v>
      </c>
      <c r="C2" s="1" t="s">
        <v>22</v>
      </c>
      <c r="D2" s="1">
        <v>1</v>
      </c>
      <c r="E2" s="7">
        <v>1</v>
      </c>
      <c r="F2" s="7">
        <v>1</v>
      </c>
      <c r="G2" s="7">
        <v>0</v>
      </c>
      <c r="I2" s="147"/>
      <c r="J2" s="147"/>
      <c r="K2" s="147"/>
    </row>
    <row r="3" spans="1:11" ht="15" x14ac:dyDescent="0.35">
      <c r="B3" s="5" t="s">
        <v>87</v>
      </c>
      <c r="C3" s="1" t="s">
        <v>23</v>
      </c>
      <c r="D3" s="1">
        <v>2</v>
      </c>
      <c r="E3" s="7">
        <v>2</v>
      </c>
      <c r="F3" s="7">
        <v>2</v>
      </c>
      <c r="G3" s="7">
        <v>0</v>
      </c>
      <c r="I3" s="147"/>
      <c r="J3" s="147"/>
      <c r="K3" s="147"/>
    </row>
    <row r="4" spans="1:11" ht="15" x14ac:dyDescent="0.35">
      <c r="B4" s="5" t="s">
        <v>88</v>
      </c>
      <c r="C4" s="1" t="s">
        <v>24</v>
      </c>
      <c r="D4" s="1">
        <v>3</v>
      </c>
      <c r="E4" s="7">
        <v>3</v>
      </c>
      <c r="F4" s="7">
        <v>3</v>
      </c>
      <c r="G4" s="7">
        <v>0</v>
      </c>
      <c r="I4" s="147"/>
      <c r="J4" s="147"/>
      <c r="K4" s="147"/>
    </row>
    <row r="5" spans="1:11" ht="15" x14ac:dyDescent="0.35">
      <c r="B5" s="5" t="s">
        <v>89</v>
      </c>
      <c r="C5" s="1" t="s">
        <v>25</v>
      </c>
      <c r="D5" s="1">
        <v>4</v>
      </c>
      <c r="E5" s="7">
        <v>4</v>
      </c>
      <c r="F5" s="7">
        <v>4</v>
      </c>
      <c r="G5" s="7">
        <v>0</v>
      </c>
      <c r="I5" s="147"/>
      <c r="J5" s="147"/>
      <c r="K5" s="147"/>
    </row>
    <row r="6" spans="1:11" ht="15" x14ac:dyDescent="0.35">
      <c r="B6" s="22" t="s">
        <v>90</v>
      </c>
      <c r="C6" s="1" t="s">
        <v>26</v>
      </c>
      <c r="D6" s="1">
        <v>5</v>
      </c>
      <c r="E6" s="7">
        <v>5</v>
      </c>
      <c r="F6" s="7">
        <v>5</v>
      </c>
      <c r="G6" s="7">
        <v>0</v>
      </c>
      <c r="I6" s="147"/>
      <c r="J6" s="147"/>
      <c r="K6" s="147"/>
    </row>
    <row r="7" spans="1:11" ht="15" x14ac:dyDescent="0.35">
      <c r="B7" s="5"/>
      <c r="C7" s="1"/>
      <c r="D7" s="1"/>
      <c r="I7" s="147"/>
      <c r="J7" s="147"/>
      <c r="K7" s="147"/>
    </row>
    <row r="8" spans="1:11" s="84" customFormat="1" ht="30" x14ac:dyDescent="0.35">
      <c r="A8" s="122" t="s">
        <v>16</v>
      </c>
      <c r="B8" s="139" t="s">
        <v>252</v>
      </c>
      <c r="C8" s="140" t="s">
        <v>49</v>
      </c>
      <c r="D8" s="122" t="s">
        <v>21</v>
      </c>
      <c r="E8" s="122" t="s">
        <v>39</v>
      </c>
      <c r="F8" s="122" t="s">
        <v>40</v>
      </c>
      <c r="G8" s="122" t="s">
        <v>56</v>
      </c>
      <c r="I8" s="147"/>
      <c r="J8" s="147"/>
      <c r="K8" s="147"/>
    </row>
    <row r="9" spans="1:11" ht="15" x14ac:dyDescent="0.35">
      <c r="A9" s="1" t="str">
        <f>'1. Standorte'!A2</f>
        <v>Standort A</v>
      </c>
      <c r="B9" s="145"/>
      <c r="C9" s="117"/>
      <c r="D9" s="1" t="str">
        <f>IFERROR(INDEX(Indikatoren_Nutzung25[],MATCH(NutzungZukunft[[#This Row],[Stufe]],Indikatoren_Nutzung25[Stufe],0),3),"-")</f>
        <v>-</v>
      </c>
      <c r="E9" s="1" t="str">
        <f>IFERROR(INDEX(Indikatoren_Nutzung25[],MATCH(NutzungZukunft[[#This Row],[Stufe]],Indikatoren_Nutzung25[Stufe],0),4),"-")</f>
        <v>-</v>
      </c>
      <c r="F9" s="1" t="str">
        <f>IFERROR(INDEX(Indikatoren_Nutzung25[],MATCH(NutzungZukunft[[#This Row],[Stufe]],Indikatoren_Nutzung25[Stufe],0),5),"-")</f>
        <v>-</v>
      </c>
      <c r="G9" s="1"/>
    </row>
    <row r="10" spans="1:11" ht="15" x14ac:dyDescent="0.35">
      <c r="A10" s="1" t="str">
        <f>'1. Standorte'!A3</f>
        <v>Standort B</v>
      </c>
      <c r="B10" s="145"/>
      <c r="C10" s="117"/>
      <c r="D10" s="1" t="str">
        <f>IFERROR(INDEX(Indikatoren_Nutzung25[],MATCH(NutzungZukunft[[#This Row],[Stufe]],Indikatoren_Nutzung25[Stufe],0),3),"-")</f>
        <v>-</v>
      </c>
      <c r="E10" s="7" t="str">
        <f>IFERROR(INDEX(Indikatoren_Nutzung25[],MATCH(NutzungZukunft[[#This Row],[Stufe]],Indikatoren_Nutzung25[Stufe],0),4),"-")</f>
        <v>-</v>
      </c>
      <c r="F10" s="7" t="str">
        <f>IFERROR(INDEX(Indikatoren_Nutzung25[],MATCH(NutzungZukunft[[#This Row],[Stufe]],Indikatoren_Nutzung25[Stufe],0),5),"-")</f>
        <v>-</v>
      </c>
      <c r="G10" s="7"/>
    </row>
    <row r="11" spans="1:11" ht="15" x14ac:dyDescent="0.35">
      <c r="A11" s="1" t="str">
        <f>'1. Standorte'!A4</f>
        <v>Standort C</v>
      </c>
      <c r="B11" s="145"/>
      <c r="C11" s="117"/>
      <c r="D11" s="3" t="str">
        <f>IFERROR(INDEX(Indikatoren_Nutzung25[],MATCH(NutzungZukunft[[#This Row],[Stufe]],Indikatoren_Nutzung25[Stufe],0),3),"-")</f>
        <v>-</v>
      </c>
      <c r="E11" s="7" t="str">
        <f>IFERROR(INDEX(Indikatoren_Nutzung25[],MATCH(NutzungZukunft[[#This Row],[Stufe]],Indikatoren_Nutzung25[Stufe],0),4),"-")</f>
        <v>-</v>
      </c>
      <c r="F11" s="7" t="str">
        <f>IFERROR(INDEX(Indikatoren_Nutzung25[],MATCH(NutzungZukunft[[#This Row],[Stufe]],Indikatoren_Nutzung25[Stufe],0),5),"-")</f>
        <v>-</v>
      </c>
      <c r="G11" s="7"/>
      <c r="I11" s="147" t="s">
        <v>124</v>
      </c>
      <c r="J11" s="147"/>
      <c r="K11" s="147"/>
    </row>
    <row r="12" spans="1:11" ht="15" x14ac:dyDescent="0.35">
      <c r="A12" s="1">
        <f>'1. Standorte'!A5</f>
        <v>0</v>
      </c>
      <c r="B12" s="145"/>
      <c r="C12" s="117"/>
      <c r="D12" s="3" t="str">
        <f>IFERROR(INDEX(Indikatoren_Nutzung25[],MATCH(NutzungZukunft[[#This Row],[Stufe]],Indikatoren_Nutzung25[Stufe],0),3),"-")</f>
        <v>-</v>
      </c>
      <c r="E12" s="7" t="str">
        <f>IFERROR(INDEX(Indikatoren_Nutzung25[],MATCH(NutzungZukunft[[#This Row],[Stufe]],Indikatoren_Nutzung25[Stufe],0),4),"-")</f>
        <v>-</v>
      </c>
      <c r="F12" s="7" t="str">
        <f>IFERROR(INDEX(Indikatoren_Nutzung25[],MATCH(NutzungZukunft[[#This Row],[Stufe]],Indikatoren_Nutzung25[Stufe],0),5),"-")</f>
        <v>-</v>
      </c>
      <c r="G12" s="7"/>
      <c r="I12" s="147"/>
      <c r="J12" s="147"/>
      <c r="K12" s="147"/>
    </row>
    <row r="13" spans="1:11" ht="15" x14ac:dyDescent="0.35">
      <c r="A13" s="1">
        <f>'1. Standorte'!A6</f>
        <v>0</v>
      </c>
      <c r="B13" s="145"/>
      <c r="C13" s="117"/>
      <c r="D13" s="3" t="str">
        <f>IFERROR(INDEX(Indikatoren_Nutzung25[],MATCH(NutzungZukunft[[#This Row],[Stufe]],Indikatoren_Nutzung25[Stufe],0),3),"-")</f>
        <v>-</v>
      </c>
      <c r="E13" s="7" t="str">
        <f>IFERROR(INDEX(Indikatoren_Nutzung25[],MATCH(NutzungZukunft[[#This Row],[Stufe]],Indikatoren_Nutzung25[Stufe],0),4),"-")</f>
        <v>-</v>
      </c>
      <c r="F13" s="7" t="str">
        <f>IFERROR(INDEX(Indikatoren_Nutzung25[],MATCH(NutzungZukunft[[#This Row],[Stufe]],Indikatoren_Nutzung25[Stufe],0),5),"-")</f>
        <v>-</v>
      </c>
      <c r="G13" s="7"/>
      <c r="I13" s="147"/>
      <c r="J13" s="147"/>
      <c r="K13" s="147"/>
    </row>
    <row r="14" spans="1:11" ht="15" x14ac:dyDescent="0.35">
      <c r="A14" s="1">
        <f>'1. Standorte'!A7</f>
        <v>0</v>
      </c>
      <c r="B14" s="145"/>
      <c r="C14" s="117"/>
      <c r="D14" s="3" t="str">
        <f>IFERROR(INDEX(Indikatoren_Nutzung25[],MATCH(NutzungZukunft[[#This Row],[Stufe]],Indikatoren_Nutzung25[Stufe],0),3),"-")</f>
        <v>-</v>
      </c>
      <c r="E14" s="7" t="str">
        <f>IFERROR(INDEX(Indikatoren_Nutzung25[],MATCH(NutzungZukunft[[#This Row],[Stufe]],Indikatoren_Nutzung25[Stufe],0),4),"-")</f>
        <v>-</v>
      </c>
      <c r="F14" s="7" t="str">
        <f>IFERROR(INDEX(Indikatoren_Nutzung25[],MATCH(NutzungZukunft[[#This Row],[Stufe]],Indikatoren_Nutzung25[Stufe],0),5),"-")</f>
        <v>-</v>
      </c>
      <c r="G14" s="7"/>
    </row>
    <row r="15" spans="1:11" ht="15" x14ac:dyDescent="0.35">
      <c r="A15" s="1">
        <f>'1. Standorte'!A8</f>
        <v>0</v>
      </c>
      <c r="B15" s="145"/>
      <c r="C15" s="117"/>
      <c r="D15" s="3" t="str">
        <f>IFERROR(INDEX(Indikatoren_Nutzung25[],MATCH(NutzungZukunft[[#This Row],[Stufe]],Indikatoren_Nutzung25[Stufe],0),3),"-")</f>
        <v>-</v>
      </c>
      <c r="E15" s="7" t="str">
        <f>IFERROR(INDEX(Indikatoren_Nutzung25[],MATCH(NutzungZukunft[[#This Row],[Stufe]],Indikatoren_Nutzung25[Stufe],0),4),"-")</f>
        <v>-</v>
      </c>
      <c r="F15" s="7" t="str">
        <f>IFERROR(INDEX(Indikatoren_Nutzung25[],MATCH(NutzungZukunft[[#This Row],[Stufe]],Indikatoren_Nutzung25[Stufe],0),5),"-")</f>
        <v>-</v>
      </c>
      <c r="G15" s="7"/>
    </row>
    <row r="16" spans="1:11" ht="15" x14ac:dyDescent="0.35">
      <c r="A16" s="1">
        <f>'1. Standorte'!A9</f>
        <v>0</v>
      </c>
      <c r="B16" s="145"/>
      <c r="C16" s="117"/>
      <c r="D16" s="3" t="str">
        <f>IFERROR(INDEX(Indikatoren_Nutzung25[],MATCH(NutzungZukunft[[#This Row],[Stufe]],Indikatoren_Nutzung25[Stufe],0),3),"-")</f>
        <v>-</v>
      </c>
      <c r="E16" s="7" t="str">
        <f>IFERROR(INDEX(Indikatoren_Nutzung25[],MATCH(NutzungZukunft[[#This Row],[Stufe]],Indikatoren_Nutzung25[Stufe],0),4),"-")</f>
        <v>-</v>
      </c>
      <c r="F16" s="7" t="str">
        <f>IFERROR(INDEX(Indikatoren_Nutzung25[],MATCH(NutzungZukunft[[#This Row],[Stufe]],Indikatoren_Nutzung25[Stufe],0),5),"-")</f>
        <v>-</v>
      </c>
      <c r="G16" s="7"/>
    </row>
  </sheetData>
  <sheetProtection algorithmName="SHA-512" hashValue="qAzyxnENxsf05Rjm+Da/NUmNdo50IRoPqp4UV+/mqeotVnaZKaZH1D3vy6rbya1i2lJ4nQw/CLnZKjgm4l47EQ==" saltValue="Z3DGIHlS31Wijb9V9EaUeg==" spinCount="100000" sheet="1" objects="1" scenarios="1"/>
  <mergeCells count="2">
    <mergeCell ref="I11:K13"/>
    <mergeCell ref="I1:K8"/>
  </mergeCells>
  <pageMargins left="0.7" right="0.7" top="0.78740157499999996" bottom="0.78740157499999996" header="0.3" footer="0.3"/>
  <tableParts count="2">
    <tablePart r:id="rId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L18"/>
  <sheetViews>
    <sheetView zoomScale="91" zoomScaleNormal="175" workbookViewId="0">
      <selection activeCell="H10" sqref="H10"/>
    </sheetView>
  </sheetViews>
  <sheetFormatPr baseColWidth="10" defaultRowHeight="14.5" x14ac:dyDescent="0.35"/>
  <cols>
    <col min="1" max="1" width="22.36328125" customWidth="1"/>
    <col min="2" max="2" width="16.1796875" customWidth="1"/>
    <col min="3" max="3" width="16.7265625" customWidth="1"/>
    <col min="4" max="4" width="17.08984375" customWidth="1"/>
    <col min="5" max="5" width="17.90625" customWidth="1"/>
    <col min="6" max="6" width="16.54296875" customWidth="1"/>
    <col min="7" max="7" width="18.26953125" customWidth="1"/>
    <col min="8" max="8" width="19.54296875" customWidth="1"/>
  </cols>
  <sheetData>
    <row r="1" spans="1:12" ht="58" customHeight="1" x14ac:dyDescent="0.35">
      <c r="A1" s="39" t="s">
        <v>16</v>
      </c>
      <c r="B1" s="40" t="s">
        <v>268</v>
      </c>
      <c r="C1" s="40" t="s">
        <v>269</v>
      </c>
      <c r="D1" s="40" t="s">
        <v>270</v>
      </c>
      <c r="E1" s="40" t="s">
        <v>271</v>
      </c>
      <c r="F1" s="40" t="s">
        <v>272</v>
      </c>
      <c r="G1" s="40" t="s">
        <v>273</v>
      </c>
      <c r="H1" s="40" t="s">
        <v>56</v>
      </c>
      <c r="I1" s="1"/>
    </row>
    <row r="2" spans="1:12" ht="15" x14ac:dyDescent="0.35">
      <c r="A2" s="34" t="str">
        <f>Tabelle6[[#This Row],[Standort]]</f>
        <v>Standort A</v>
      </c>
      <c r="B2" s="31" t="str">
        <f>IFERROR(INDEX(Betroffenheit[],MATCH(Tabelle23[[#This Row],[Standort]],Betroffenheit[Standort],0),MATCH(Tabelle23[[#Headers],[Handlungsbedarf Hitze aktuell]],'15.1 Standorte Handlungsbedarf'!$B$4:$AF$4,0)+1),"-")</f>
        <v>-</v>
      </c>
      <c r="C2" s="31" t="str">
        <f>IFERROR(INDEX(Betroffenheit[],MATCH(Tabelle23[[#This Row],[Standort]],Betroffenheit[Standort],0),MATCH(Tabelle23[[#Headers],[Handlungsbedarf Hitze bei zukünftiger Nutzung]],'15.1 Standorte Handlungsbedarf'!$B$4:$AF$4,0)+1),"-")</f>
        <v>-</v>
      </c>
      <c r="D2" s="31" t="str">
        <f>IFERROR(INDEX(Betroffenheit[],MATCH(Tabelle23[[#This Row],[Standort]],Betroffenheit[Standort],0),MATCH(Tabelle23[[#Headers],[Handlungsbedarf Starkregen aktuell]],'15.1 Standorte Handlungsbedarf'!$B$4:$AF$4,0)+1),"-")</f>
        <v>-</v>
      </c>
      <c r="E2" s="31" t="str">
        <f>IFERROR(INDEX(Betroffenheit[],MATCH(Tabelle23[[#This Row],[Standort]],Betroffenheit[Standort],0),MATCH(Tabelle23[[#Headers],[Handlungsbedarf Starkregen bei zukünftiger Nutzung]],'15.1 Standorte Handlungsbedarf'!$B$4:$AF$4,0)+1),"-")</f>
        <v>-</v>
      </c>
      <c r="F2" s="31" t="str">
        <f>IFERROR(INDEX(Betroffenheit[],MATCH(Tabelle23[[#This Row],[Standort]],Betroffenheit[Standort],0),MATCH(Tabelle23[[#Headers],[Handlungsbedarf Dürre aktuell]],'15.1 Standorte Handlungsbedarf'!$B$4:$AF$4,0)+1),"-")</f>
        <v>-</v>
      </c>
      <c r="G2" s="31" t="str">
        <f>IFERROR(INDEX(Betroffenheit[],MATCH(Tabelle23[[#This Row],[Standort]],Betroffenheit[Standort],0),MATCH(Tabelle23[[#Headers],[Handlungsbedarf Dürre bei zukünftiger Nutzung]],'15.1 Standorte Handlungsbedarf'!$B$4:$AF$4,0)+1),"-")</f>
        <v>-</v>
      </c>
      <c r="H2" s="31" t="str">
        <f>IFERROR('15.2 Standorte Anpassungspot'!G5,"-")</f>
        <v>-</v>
      </c>
      <c r="J2" s="147" t="s">
        <v>127</v>
      </c>
      <c r="K2" s="147"/>
      <c r="L2" s="147"/>
    </row>
    <row r="3" spans="1:12" ht="15" x14ac:dyDescent="0.35">
      <c r="A3" s="34" t="str">
        <f>Tabelle6[[#This Row],[Standort]]</f>
        <v>Standort B</v>
      </c>
      <c r="B3" s="31" t="str">
        <f>IFERROR(INDEX(Betroffenheit[],MATCH(Tabelle23[[#This Row],[Standort]],Betroffenheit[Standort],0),MATCH(Tabelle23[[#Headers],[Handlungsbedarf Hitze aktuell]],'15.1 Standorte Handlungsbedarf'!$B$4:$AF$4,0)+1),"-")</f>
        <v>-</v>
      </c>
      <c r="C3" s="31" t="str">
        <f>IFERROR(INDEX(Betroffenheit[],MATCH(Tabelle23[[#This Row],[Standort]],Betroffenheit[Standort],0),MATCH(Tabelle23[[#Headers],[Handlungsbedarf Hitze bei zukünftiger Nutzung]],'15.1 Standorte Handlungsbedarf'!$B$4:$AF$4,0)+1),"-")</f>
        <v>-</v>
      </c>
      <c r="D3" s="31" t="str">
        <f>IFERROR(INDEX(Betroffenheit[],MATCH(Tabelle23[[#This Row],[Standort]],Betroffenheit[Standort],0),MATCH(Tabelle23[[#Headers],[Handlungsbedarf Starkregen aktuell]],'15.1 Standorte Handlungsbedarf'!$B$4:$AF$4,0)+1),"-")</f>
        <v>-</v>
      </c>
      <c r="E3" s="31" t="str">
        <f>IFERROR(INDEX(Betroffenheit[],MATCH(Tabelle23[[#This Row],[Standort]],Betroffenheit[Standort],0),MATCH(Tabelle23[[#Headers],[Handlungsbedarf Starkregen bei zukünftiger Nutzung]],'15.1 Standorte Handlungsbedarf'!$B$4:$AF$4,0)+1),"-")</f>
        <v>-</v>
      </c>
      <c r="F3" s="31" t="str">
        <f>IFERROR(INDEX(Betroffenheit[],MATCH(Tabelle23[[#This Row],[Standort]],Betroffenheit[Standort],0),MATCH(Tabelle23[[#Headers],[Handlungsbedarf Dürre aktuell]],'15.1 Standorte Handlungsbedarf'!$B$4:$AF$4,0)+1),"-")</f>
        <v>-</v>
      </c>
      <c r="G3" s="31" t="str">
        <f>IFERROR(INDEX(Betroffenheit[],MATCH(Tabelle23[[#This Row],[Standort]],Betroffenheit[Standort],0),MATCH(Tabelle23[[#Headers],[Handlungsbedarf Dürre bei zukünftiger Nutzung]],'15.1 Standorte Handlungsbedarf'!$B$4:$AF$4,0)+1),"-")</f>
        <v>-</v>
      </c>
      <c r="H3" s="31" t="str">
        <f>IFERROR('15.2 Standorte Anpassungspot'!G6,"-")</f>
        <v>-</v>
      </c>
      <c r="J3" s="147"/>
      <c r="K3" s="147"/>
      <c r="L3" s="147"/>
    </row>
    <row r="4" spans="1:12" ht="15" x14ac:dyDescent="0.35">
      <c r="A4" s="34" t="str">
        <f>Tabelle6[[#This Row],[Standort]]</f>
        <v>Standort C</v>
      </c>
      <c r="B4" s="31" t="str">
        <f>IFERROR(INDEX(Betroffenheit[],MATCH(Tabelle23[[#This Row],[Standort]],Betroffenheit[Standort],0),MATCH(Tabelle23[[#Headers],[Handlungsbedarf Hitze aktuell]],'15.1 Standorte Handlungsbedarf'!$B$4:$AF$4,0)+1),"-")</f>
        <v>-</v>
      </c>
      <c r="C4" s="31" t="str">
        <f>IFERROR(INDEX(Betroffenheit[],MATCH(Tabelle23[[#This Row],[Standort]],Betroffenheit[Standort],0),MATCH(Tabelle23[[#Headers],[Handlungsbedarf Hitze bei zukünftiger Nutzung]],'15.1 Standorte Handlungsbedarf'!$B$4:$AF$4,0)+1),"-")</f>
        <v>-</v>
      </c>
      <c r="D4" s="31" t="str">
        <f>IFERROR(INDEX(Betroffenheit[],MATCH(Tabelle23[[#This Row],[Standort]],Betroffenheit[Standort],0),MATCH(Tabelle23[[#Headers],[Handlungsbedarf Starkregen aktuell]],'15.1 Standorte Handlungsbedarf'!$B$4:$AF$4,0)+1),"-")</f>
        <v>-</v>
      </c>
      <c r="E4" s="31" t="str">
        <f>IFERROR(INDEX(Betroffenheit[],MATCH(Tabelle23[[#This Row],[Standort]],Betroffenheit[Standort],0),MATCH(Tabelle23[[#Headers],[Handlungsbedarf Starkregen bei zukünftiger Nutzung]],'15.1 Standorte Handlungsbedarf'!$B$4:$AF$4,0)+1),"-")</f>
        <v>-</v>
      </c>
      <c r="F4" s="31" t="str">
        <f>IFERROR(INDEX(Betroffenheit[],MATCH(Tabelle23[[#This Row],[Standort]],Betroffenheit[Standort],0),MATCH(Tabelle23[[#Headers],[Handlungsbedarf Dürre aktuell]],'15.1 Standorte Handlungsbedarf'!$B$4:$AF$4,0)+1),"-")</f>
        <v>-</v>
      </c>
      <c r="G4" s="31" t="str">
        <f>IFERROR(INDEX(Betroffenheit[],MATCH(Tabelle23[[#This Row],[Standort]],Betroffenheit[Standort],0),MATCH(Tabelle23[[#Headers],[Handlungsbedarf Dürre bei zukünftiger Nutzung]],'15.1 Standorte Handlungsbedarf'!$B$4:$AF$4,0)+1),"-")</f>
        <v>-</v>
      </c>
      <c r="H4" s="31" t="str">
        <f>IFERROR('15.2 Standorte Anpassungspot'!G7,"-")</f>
        <v>-</v>
      </c>
      <c r="J4" s="147"/>
      <c r="K4" s="147"/>
      <c r="L4" s="147"/>
    </row>
    <row r="5" spans="1:12" ht="15" x14ac:dyDescent="0.35">
      <c r="A5" s="34">
        <f>Tabelle6[[#This Row],[Standort]]</f>
        <v>0</v>
      </c>
      <c r="B5" s="31" t="str">
        <f>IFERROR(INDEX(Betroffenheit[],MATCH(Tabelle23[[#This Row],[Standort]],Betroffenheit[Standort],0),MATCH(Tabelle23[[#Headers],[Handlungsbedarf Hitze aktuell]],'15.1 Standorte Handlungsbedarf'!$B$4:$AF$4,0)+1),"-")</f>
        <v>-</v>
      </c>
      <c r="C5" s="31" t="str">
        <f>IFERROR(INDEX(Betroffenheit[],MATCH(Tabelle23[[#This Row],[Standort]],Betroffenheit[Standort],0),MATCH(Tabelle23[[#Headers],[Handlungsbedarf Hitze bei zukünftiger Nutzung]],'15.1 Standorte Handlungsbedarf'!$B$4:$AF$4,0)+1),"-")</f>
        <v>-</v>
      </c>
      <c r="D5" s="31" t="str">
        <f>IFERROR(INDEX(Betroffenheit[],MATCH(Tabelle23[[#This Row],[Standort]],Betroffenheit[Standort],0),MATCH(Tabelle23[[#Headers],[Handlungsbedarf Starkregen aktuell]],'15.1 Standorte Handlungsbedarf'!$B$4:$AF$4,0)+1),"-")</f>
        <v>-</v>
      </c>
      <c r="E5" s="31" t="str">
        <f>IFERROR(INDEX(Betroffenheit[],MATCH(Tabelle23[[#This Row],[Standort]],Betroffenheit[Standort],0),MATCH(Tabelle23[[#Headers],[Handlungsbedarf Starkregen bei zukünftiger Nutzung]],'15.1 Standorte Handlungsbedarf'!$B$4:$AF$4,0)+1),"-")</f>
        <v>-</v>
      </c>
      <c r="F5" s="31" t="str">
        <f>IFERROR(INDEX(Betroffenheit[],MATCH(Tabelle23[[#This Row],[Standort]],Betroffenheit[Standort],0),MATCH(Tabelle23[[#Headers],[Handlungsbedarf Dürre aktuell]],'15.1 Standorte Handlungsbedarf'!$B$4:$AF$4,0)+1),"-")</f>
        <v>-</v>
      </c>
      <c r="G5" s="31" t="str">
        <f>IFERROR(INDEX(Betroffenheit[],MATCH(Tabelle23[[#This Row],[Standort]],Betroffenheit[Standort],0),MATCH(Tabelle23[[#Headers],[Handlungsbedarf Dürre bei zukünftiger Nutzung]],'15.1 Standorte Handlungsbedarf'!$B$4:$AF$4,0)+1),"-")</f>
        <v>-</v>
      </c>
      <c r="H5" s="31" t="str">
        <f>IFERROR('15.2 Standorte Anpassungspot'!G8,"-")</f>
        <v>-</v>
      </c>
    </row>
    <row r="6" spans="1:12" ht="15" x14ac:dyDescent="0.35">
      <c r="A6" s="34">
        <f>Tabelle6[[#This Row],[Standort]]</f>
        <v>0</v>
      </c>
      <c r="B6" s="31" t="str">
        <f>IFERROR(INDEX(Betroffenheit[],MATCH(Tabelle23[[#This Row],[Standort]],Betroffenheit[Standort],0),MATCH(Tabelle23[[#Headers],[Handlungsbedarf Hitze aktuell]],'15.1 Standorte Handlungsbedarf'!$B$4:$AF$4,0)+1),"-")</f>
        <v>-</v>
      </c>
      <c r="C6" s="31" t="str">
        <f>IFERROR(INDEX(Betroffenheit[],MATCH(Tabelle23[[#This Row],[Standort]],Betroffenheit[Standort],0),MATCH(Tabelle23[[#Headers],[Handlungsbedarf Hitze bei zukünftiger Nutzung]],'15.1 Standorte Handlungsbedarf'!$B$4:$AF$4,0)+1),"-")</f>
        <v>-</v>
      </c>
      <c r="D6" s="31" t="str">
        <f>IFERROR(INDEX(Betroffenheit[],MATCH(Tabelle23[[#This Row],[Standort]],Betroffenheit[Standort],0),MATCH(Tabelle23[[#Headers],[Handlungsbedarf Starkregen aktuell]],'15.1 Standorte Handlungsbedarf'!$B$4:$AF$4,0)+1),"-")</f>
        <v>-</v>
      </c>
      <c r="E6" s="31" t="str">
        <f>IFERROR(INDEX(Betroffenheit[],MATCH(Tabelle23[[#This Row],[Standort]],Betroffenheit[Standort],0),MATCH(Tabelle23[[#Headers],[Handlungsbedarf Starkregen bei zukünftiger Nutzung]],'15.1 Standorte Handlungsbedarf'!$B$4:$AF$4,0)+1),"-")</f>
        <v>-</v>
      </c>
      <c r="F6" s="31" t="str">
        <f>IFERROR(INDEX(Betroffenheit[],MATCH(Tabelle23[[#This Row],[Standort]],Betroffenheit[Standort],0),MATCH(Tabelle23[[#Headers],[Handlungsbedarf Dürre aktuell]],'15.1 Standorte Handlungsbedarf'!$B$4:$AF$4,0)+1),"-")</f>
        <v>-</v>
      </c>
      <c r="G6" s="31" t="str">
        <f>IFERROR(INDEX(Betroffenheit[],MATCH(Tabelle23[[#This Row],[Standort]],Betroffenheit[Standort],0),MATCH(Tabelle23[[#Headers],[Handlungsbedarf Dürre bei zukünftiger Nutzung]],'15.1 Standorte Handlungsbedarf'!$B$4:$AF$4,0)+1),"-")</f>
        <v>-</v>
      </c>
      <c r="H6" s="31" t="str">
        <f>IFERROR('15.2 Standorte Anpassungspot'!G9,"-")</f>
        <v>-</v>
      </c>
    </row>
    <row r="7" spans="1:12" ht="15" x14ac:dyDescent="0.35">
      <c r="A7" s="34">
        <f>Tabelle6[[#This Row],[Standort]]</f>
        <v>0</v>
      </c>
      <c r="B7" s="31" t="str">
        <f>IFERROR(INDEX(Betroffenheit[],MATCH(Tabelle23[[#This Row],[Standort]],Betroffenheit[Standort],0),MATCH(Tabelle23[[#Headers],[Handlungsbedarf Hitze aktuell]],'15.1 Standorte Handlungsbedarf'!$B$4:$AF$4,0)+1),"-")</f>
        <v>-</v>
      </c>
      <c r="C7" s="31" t="str">
        <f>IFERROR(INDEX(Betroffenheit[],MATCH(Tabelle23[[#This Row],[Standort]],Betroffenheit[Standort],0),MATCH(Tabelle23[[#Headers],[Handlungsbedarf Hitze bei zukünftiger Nutzung]],'15.1 Standorte Handlungsbedarf'!$B$4:$AF$4,0)+1),"-")</f>
        <v>-</v>
      </c>
      <c r="D7" s="31" t="str">
        <f>IFERROR(INDEX(Betroffenheit[],MATCH(Tabelle23[[#This Row],[Standort]],Betroffenheit[Standort],0),MATCH(Tabelle23[[#Headers],[Handlungsbedarf Starkregen aktuell]],'15.1 Standorte Handlungsbedarf'!$B$4:$AF$4,0)+1),"-")</f>
        <v>-</v>
      </c>
      <c r="E7" s="31" t="str">
        <f>IFERROR(INDEX(Betroffenheit[],MATCH(Tabelle23[[#This Row],[Standort]],Betroffenheit[Standort],0),MATCH(Tabelle23[[#Headers],[Handlungsbedarf Starkregen bei zukünftiger Nutzung]],'15.1 Standorte Handlungsbedarf'!$B$4:$AF$4,0)+1),"-")</f>
        <v>-</v>
      </c>
      <c r="F7" s="31" t="str">
        <f>IFERROR(INDEX(Betroffenheit[],MATCH(Tabelle23[[#This Row],[Standort]],Betroffenheit[Standort],0),MATCH(Tabelle23[[#Headers],[Handlungsbedarf Dürre aktuell]],'15.1 Standorte Handlungsbedarf'!$B$4:$AF$4,0)+1),"-")</f>
        <v>-</v>
      </c>
      <c r="G7" s="31" t="str">
        <f>IFERROR(INDEX(Betroffenheit[],MATCH(Tabelle23[[#This Row],[Standort]],Betroffenheit[Standort],0),MATCH(Tabelle23[[#Headers],[Handlungsbedarf Dürre bei zukünftiger Nutzung]],'15.1 Standorte Handlungsbedarf'!$B$4:$AF$4,0)+1),"-")</f>
        <v>-</v>
      </c>
      <c r="H7" s="31" t="str">
        <f>IFERROR('15.2 Standorte Anpassungspot'!G10,"-")</f>
        <v>-</v>
      </c>
    </row>
    <row r="8" spans="1:12" ht="15" x14ac:dyDescent="0.35">
      <c r="A8" s="34">
        <f>Tabelle6[[#This Row],[Standort]]</f>
        <v>0</v>
      </c>
      <c r="B8" s="31" t="str">
        <f>IFERROR(INDEX(Betroffenheit[],MATCH(Tabelle23[[#This Row],[Standort]],Betroffenheit[Standort],0),MATCH(Tabelle23[[#Headers],[Handlungsbedarf Hitze aktuell]],'15.1 Standorte Handlungsbedarf'!$B$4:$AF$4,0)+1),"-")</f>
        <v>-</v>
      </c>
      <c r="C8" s="31" t="str">
        <f>IFERROR(INDEX(Betroffenheit[],MATCH(Tabelle23[[#This Row],[Standort]],Betroffenheit[Standort],0),MATCH(Tabelle23[[#Headers],[Handlungsbedarf Hitze bei zukünftiger Nutzung]],'15.1 Standorte Handlungsbedarf'!$B$4:$AF$4,0)+1),"-")</f>
        <v>-</v>
      </c>
      <c r="D8" s="31" t="str">
        <f>IFERROR(INDEX(Betroffenheit[],MATCH(Tabelle23[[#This Row],[Standort]],Betroffenheit[Standort],0),MATCH(Tabelle23[[#Headers],[Handlungsbedarf Starkregen aktuell]],'15.1 Standorte Handlungsbedarf'!$B$4:$AF$4,0)+1),"-")</f>
        <v>-</v>
      </c>
      <c r="E8" s="31" t="str">
        <f>IFERROR(INDEX(Betroffenheit[],MATCH(Tabelle23[[#This Row],[Standort]],Betroffenheit[Standort],0),MATCH(Tabelle23[[#Headers],[Handlungsbedarf Starkregen bei zukünftiger Nutzung]],'15.1 Standorte Handlungsbedarf'!$B$4:$AF$4,0)+1),"-")</f>
        <v>-</v>
      </c>
      <c r="F8" s="31" t="str">
        <f>IFERROR(INDEX(Betroffenheit[],MATCH(Tabelle23[[#This Row],[Standort]],Betroffenheit[Standort],0),MATCH(Tabelle23[[#Headers],[Handlungsbedarf Dürre aktuell]],'15.1 Standorte Handlungsbedarf'!$B$4:$AF$4,0)+1),"-")</f>
        <v>-</v>
      </c>
      <c r="G8" s="31" t="str">
        <f>IFERROR(INDEX(Betroffenheit[],MATCH(Tabelle23[[#This Row],[Standort]],Betroffenheit[Standort],0),MATCH(Tabelle23[[#Headers],[Handlungsbedarf Dürre bei zukünftiger Nutzung]],'15.1 Standorte Handlungsbedarf'!$B$4:$AF$4,0)+1),"-")</f>
        <v>-</v>
      </c>
      <c r="H8" s="31" t="str">
        <f>IFERROR('15.2 Standorte Anpassungspot'!G11,"-")</f>
        <v>-</v>
      </c>
    </row>
    <row r="9" spans="1:12" ht="15" x14ac:dyDescent="0.35">
      <c r="A9" s="34">
        <f>Tabelle6[[#This Row],[Standort]]</f>
        <v>0</v>
      </c>
      <c r="B9" s="31" t="str">
        <f>IFERROR(INDEX(Betroffenheit[],MATCH(Tabelle23[[#This Row],[Standort]],Betroffenheit[Standort],0),MATCH(Tabelle23[[#Headers],[Handlungsbedarf Hitze aktuell]],'15.1 Standorte Handlungsbedarf'!$B$4:$AF$4,0)+1),"-")</f>
        <v>-</v>
      </c>
      <c r="C9" s="31" t="str">
        <f>IFERROR(INDEX(Betroffenheit[],MATCH(Tabelle23[[#This Row],[Standort]],Betroffenheit[Standort],0),MATCH(Tabelle23[[#Headers],[Handlungsbedarf Hitze bei zukünftiger Nutzung]],'15.1 Standorte Handlungsbedarf'!$B$4:$AF$4,0)+1),"-")</f>
        <v>-</v>
      </c>
      <c r="D9" s="31" t="str">
        <f>IFERROR(INDEX(Betroffenheit[],MATCH(Tabelle23[[#This Row],[Standort]],Betroffenheit[Standort],0),MATCH(Tabelle23[[#Headers],[Handlungsbedarf Starkregen aktuell]],'15.1 Standorte Handlungsbedarf'!$B$4:$AF$4,0)+1),"-")</f>
        <v>-</v>
      </c>
      <c r="E9" s="31" t="str">
        <f>IFERROR(INDEX(Betroffenheit[],MATCH(Tabelle23[[#This Row],[Standort]],Betroffenheit[Standort],0),MATCH(Tabelle23[[#Headers],[Handlungsbedarf Starkregen bei zukünftiger Nutzung]],'15.1 Standorte Handlungsbedarf'!$B$4:$AF$4,0)+1),"-")</f>
        <v>-</v>
      </c>
      <c r="F9" s="31" t="str">
        <f>IFERROR(INDEX(Betroffenheit[],MATCH(Tabelle23[[#This Row],[Standort]],Betroffenheit[Standort],0),MATCH(Tabelle23[[#Headers],[Handlungsbedarf Dürre aktuell]],'15.1 Standorte Handlungsbedarf'!$B$4:$AF$4,0)+1),"-")</f>
        <v>-</v>
      </c>
      <c r="G9" s="31" t="str">
        <f>IFERROR(INDEX(Betroffenheit[],MATCH(Tabelle23[[#This Row],[Standort]],Betroffenheit[Standort],0),MATCH(Tabelle23[[#Headers],[Handlungsbedarf Dürre bei zukünftiger Nutzung]],'15.1 Standorte Handlungsbedarf'!$B$4:$AF$4,0)+1),"-")</f>
        <v>-</v>
      </c>
      <c r="H9" s="31" t="str">
        <f>IFERROR('15.2 Standorte Anpassungspot'!G12,"-")</f>
        <v>-</v>
      </c>
    </row>
    <row r="10" spans="1:12" ht="15" x14ac:dyDescent="0.35">
      <c r="A10" s="34">
        <f>Tabelle6[[#This Row],[Standort]]</f>
        <v>0</v>
      </c>
      <c r="B10" s="31" t="str">
        <f>IFERROR(INDEX(Betroffenheit[],MATCH(Tabelle23[[#This Row],[Standort]],Betroffenheit[Standort],0),MATCH(Tabelle23[[#Headers],[Handlungsbedarf Hitze aktuell]],'15.1 Standorte Handlungsbedarf'!$B$4:$AF$4,0)+1),"-")</f>
        <v>-</v>
      </c>
      <c r="C10" s="31" t="str">
        <f>IFERROR(INDEX(Betroffenheit[],MATCH(Tabelle23[[#This Row],[Standort]],Betroffenheit[Standort],0),MATCH(Tabelle23[[#Headers],[Handlungsbedarf Hitze bei zukünftiger Nutzung]],'15.1 Standorte Handlungsbedarf'!$B$4:$AF$4,0)+1),"-")</f>
        <v>-</v>
      </c>
      <c r="D10" s="31" t="str">
        <f>IFERROR(INDEX(Betroffenheit[],MATCH(Tabelle23[[#This Row],[Standort]],Betroffenheit[Standort],0),MATCH(Tabelle23[[#Headers],[Handlungsbedarf Starkregen aktuell]],'15.1 Standorte Handlungsbedarf'!$B$4:$AF$4,0)+1),"-")</f>
        <v>-</v>
      </c>
      <c r="E10" s="31" t="str">
        <f>IFERROR(INDEX(Betroffenheit[],MATCH(Tabelle23[[#This Row],[Standort]],Betroffenheit[Standort],0),MATCH(Tabelle23[[#Headers],[Handlungsbedarf Starkregen bei zukünftiger Nutzung]],'15.1 Standorte Handlungsbedarf'!$B$4:$AF$4,0)+1),"-")</f>
        <v>-</v>
      </c>
      <c r="F10" s="31" t="str">
        <f>IFERROR(INDEX(Betroffenheit[],MATCH(Tabelle23[[#This Row],[Standort]],Betroffenheit[Standort],0),MATCH(Tabelle23[[#Headers],[Handlungsbedarf Dürre aktuell]],'15.1 Standorte Handlungsbedarf'!$B$4:$AF$4,0)+1),"-")</f>
        <v>-</v>
      </c>
      <c r="G10" s="31" t="str">
        <f>IFERROR(INDEX(Betroffenheit[],MATCH(Tabelle23[[#This Row],[Standort]],Betroffenheit[Standort],0),MATCH(Tabelle23[[#Headers],[Handlungsbedarf Dürre bei zukünftiger Nutzung]],'15.1 Standorte Handlungsbedarf'!$B$4:$AF$4,0)+1),"-")</f>
        <v>-</v>
      </c>
      <c r="H10" s="31">
        <f>IFERROR('15.2 Standorte Anpassungspot'!G13,"-")</f>
        <v>0</v>
      </c>
    </row>
    <row r="12" spans="1:12" ht="15" thickBot="1" x14ac:dyDescent="0.4"/>
    <row r="13" spans="1:12" ht="27.5" thickBot="1" x14ac:dyDescent="0.4">
      <c r="B13" s="98" t="s">
        <v>274</v>
      </c>
      <c r="C13" s="99" t="s">
        <v>275</v>
      </c>
      <c r="H13" s="98" t="s">
        <v>254</v>
      </c>
      <c r="I13" s="99" t="s">
        <v>56</v>
      </c>
    </row>
    <row r="14" spans="1:12" ht="15.5" thickTop="1" thickBot="1" x14ac:dyDescent="0.4">
      <c r="B14" s="101" t="s">
        <v>279</v>
      </c>
      <c r="C14" s="46" t="s">
        <v>266</v>
      </c>
      <c r="H14" s="45" t="s">
        <v>255</v>
      </c>
      <c r="I14" s="46" t="s">
        <v>256</v>
      </c>
    </row>
    <row r="15" spans="1:12" ht="15" thickBot="1" x14ac:dyDescent="0.4">
      <c r="B15" s="45" t="s">
        <v>276</v>
      </c>
      <c r="C15" s="46" t="s">
        <v>259</v>
      </c>
      <c r="H15" s="45" t="s">
        <v>188</v>
      </c>
      <c r="I15" s="46" t="s">
        <v>257</v>
      </c>
    </row>
    <row r="16" spans="1:12" ht="15" thickBot="1" x14ac:dyDescent="0.4">
      <c r="B16" s="133" t="s">
        <v>321</v>
      </c>
      <c r="C16" s="46" t="s">
        <v>261</v>
      </c>
      <c r="H16" s="45" t="s">
        <v>258</v>
      </c>
      <c r="I16" s="46" t="s">
        <v>259</v>
      </c>
    </row>
    <row r="17" spans="2:9" ht="15" thickBot="1" x14ac:dyDescent="0.4">
      <c r="B17" s="45" t="s">
        <v>277</v>
      </c>
      <c r="C17" s="46" t="s">
        <v>263</v>
      </c>
      <c r="H17" s="45" t="s">
        <v>260</v>
      </c>
      <c r="I17" s="46" t="s">
        <v>261</v>
      </c>
    </row>
    <row r="18" spans="2:9" ht="15" thickBot="1" x14ac:dyDescent="0.4">
      <c r="B18" s="45" t="s">
        <v>278</v>
      </c>
      <c r="C18" s="46" t="s">
        <v>267</v>
      </c>
      <c r="H18" s="45" t="s">
        <v>262</v>
      </c>
      <c r="I18" s="46" t="s">
        <v>263</v>
      </c>
    </row>
  </sheetData>
  <sheetProtection algorithmName="SHA-512" hashValue="hBnmxR2OCGxmm7VJ7kMW0I0Aa9zQtyFHeS7gWKb7949fcxBh7/7TAwFY/x8flmkcSqiCXjWNPTwSc5vbgdjkJQ==" saltValue="KToRMOVl7HQ+JNkEg02aUg==" spinCount="100000" sheet="1" objects="1" scenarios="1"/>
  <mergeCells count="1">
    <mergeCell ref="J2:L4"/>
  </mergeCells>
  <conditionalFormatting sqref="B2:G10">
    <cfRule type="colorScale" priority="5">
      <colorScale>
        <cfvo type="min"/>
        <cfvo type="max"/>
        <color rgb="FFFCFCFF"/>
        <color rgb="FFF8696B"/>
      </colorScale>
    </cfRule>
  </conditionalFormatting>
  <conditionalFormatting sqref="H2:H10">
    <cfRule type="colorScale" priority="1">
      <colorScale>
        <cfvo type="min"/>
        <cfvo type="max"/>
        <color rgb="FFFCFCFF"/>
        <color rgb="FF63BE7B"/>
      </colorScale>
    </cfRule>
  </conditionalFormatting>
  <pageMargins left="0.7" right="0.7" top="0.78740157499999996" bottom="0.78740157499999996"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3:AD24"/>
  <sheetViews>
    <sheetView zoomScale="80" zoomScaleNormal="40" workbookViewId="0">
      <selection activeCell="B23" sqref="B23"/>
    </sheetView>
  </sheetViews>
  <sheetFormatPr baseColWidth="10" defaultColWidth="12.26953125" defaultRowHeight="15" x14ac:dyDescent="0.35"/>
  <cols>
    <col min="1" max="1" width="59.36328125" style="1" customWidth="1"/>
    <col min="2" max="2" width="13.7265625" style="1" customWidth="1"/>
    <col min="3" max="5" width="12.26953125" style="1"/>
    <col min="6" max="10" width="12.26953125" style="1" customWidth="1"/>
    <col min="11" max="16384" width="12.26953125" style="1"/>
  </cols>
  <sheetData>
    <row r="3" spans="1:30" x14ac:dyDescent="0.35">
      <c r="B3" s="8" t="s">
        <v>0</v>
      </c>
      <c r="C3" s="8"/>
      <c r="D3" s="8"/>
      <c r="E3" s="8"/>
      <c r="F3" s="8"/>
      <c r="G3" s="8"/>
      <c r="H3" s="8"/>
      <c r="I3" s="8"/>
      <c r="J3" s="8"/>
      <c r="K3" s="13" t="s">
        <v>10</v>
      </c>
      <c r="L3" s="13"/>
      <c r="M3" s="13"/>
      <c r="N3" s="13"/>
      <c r="O3" s="13"/>
      <c r="P3" s="13"/>
      <c r="Q3" s="13"/>
      <c r="R3" s="168" t="s">
        <v>1</v>
      </c>
      <c r="S3" s="168"/>
      <c r="T3" s="168"/>
      <c r="U3" s="168"/>
      <c r="V3" s="168"/>
      <c r="W3" s="168"/>
      <c r="X3" s="168"/>
      <c r="Y3" s="168"/>
      <c r="Z3" s="168"/>
      <c r="AB3" s="147" t="s">
        <v>127</v>
      </c>
      <c r="AC3" s="147"/>
      <c r="AD3" s="147"/>
    </row>
    <row r="4" spans="1:30" x14ac:dyDescent="0.35">
      <c r="A4" s="35" t="s">
        <v>16</v>
      </c>
      <c r="B4" s="9" t="s">
        <v>15</v>
      </c>
      <c r="C4" s="10" t="s">
        <v>4</v>
      </c>
      <c r="D4" s="10" t="s">
        <v>9</v>
      </c>
      <c r="E4" s="10" t="s">
        <v>48</v>
      </c>
      <c r="F4" s="12" t="s">
        <v>63</v>
      </c>
      <c r="G4" s="10" t="s">
        <v>91</v>
      </c>
      <c r="H4" s="10" t="s">
        <v>95</v>
      </c>
      <c r="I4" s="12" t="s">
        <v>268</v>
      </c>
      <c r="J4" s="12" t="s">
        <v>269</v>
      </c>
      <c r="K4" s="11" t="s">
        <v>11</v>
      </c>
      <c r="L4" s="11" t="s">
        <v>99</v>
      </c>
      <c r="M4" s="14" t="s">
        <v>14</v>
      </c>
      <c r="N4" s="14" t="s">
        <v>92</v>
      </c>
      <c r="O4" s="14" t="s">
        <v>96</v>
      </c>
      <c r="P4" s="14" t="s">
        <v>126</v>
      </c>
      <c r="Q4" s="14" t="s">
        <v>125</v>
      </c>
      <c r="R4" s="15" t="s">
        <v>64</v>
      </c>
      <c r="S4" s="16" t="s">
        <v>65</v>
      </c>
      <c r="T4" s="18" t="s">
        <v>66</v>
      </c>
      <c r="U4" s="18" t="s">
        <v>100</v>
      </c>
      <c r="V4" s="17" t="s">
        <v>12</v>
      </c>
      <c r="W4" s="26" t="s">
        <v>93</v>
      </c>
      <c r="X4" s="26" t="s">
        <v>97</v>
      </c>
      <c r="Y4" s="26" t="s">
        <v>272</v>
      </c>
      <c r="Z4" s="27" t="s">
        <v>273</v>
      </c>
      <c r="AB4" s="147"/>
      <c r="AC4" s="147"/>
      <c r="AD4" s="147"/>
    </row>
    <row r="5" spans="1:30" x14ac:dyDescent="0.35">
      <c r="A5" s="36" t="str">
        <f>'1. Standorte'!A2</f>
        <v>Standort A</v>
      </c>
      <c r="B5" s="1" t="str">
        <f>INDEX(Überwärmungspotential[],MATCH(Betroffenheit[[#This Row],[Standort]],Überwärmungspotential[Standort],0),4)</f>
        <v>-</v>
      </c>
      <c r="C5" s="1" t="str">
        <f>INDEX(Versieglungsgrad[],MATCH(Betroffenheit[[#This Row],[Standort]],Versieglungsgrad[Standort],0),4)</f>
        <v>-</v>
      </c>
      <c r="D5" s="1" t="str">
        <f>INDEX(Verschattung[],MATCH(Betroffenheit[[#This Row],[Standort]],Verschattung[Standort],0),4)</f>
        <v>-</v>
      </c>
      <c r="E5" s="1" t="str">
        <f>INDEX(Baumvitlität[],MATCH(Betroffenheit[[#This Row],[Standort]],Baumvitlität[Standort],0),4)</f>
        <v>-</v>
      </c>
      <c r="F5" s="1" t="e">
        <f>AVERAGE(Betroffenheit[[#This Row],[Überwärmungspotenzial H]:[Baumvitalität]])</f>
        <v>#DIV/0!</v>
      </c>
      <c r="G5" s="1" t="str">
        <f>INDEX(Nutzung[],MATCH(Betroffenheit[[#This Row],[Standort]],Nutzung[Standort],0),4)</f>
        <v>-</v>
      </c>
      <c r="H5" s="1" t="str">
        <f>INDEX(NutzungZukunft[],MATCH(Betroffenheit[[#This Row],[Standort]],NutzungZukunft[Standort],0),4)</f>
        <v>-</v>
      </c>
      <c r="I5" s="1" t="e">
        <f>Betroffenheit[[#This Row],[Gesamt Betroffenheit Hitze]]*Betroffenheit[[#This Row],[Nutzungsfaktor]]</f>
        <v>#DIV/0!</v>
      </c>
      <c r="J5" s="1" t="e">
        <f>Betroffenheit[[#This Row],[Gesamt Betroffenheit Hitze]]*Betroffenheit[[#This Row],[Nutzungsfaktor 2030]]</f>
        <v>#DIV/0!</v>
      </c>
      <c r="K5" s="1">
        <f>INDEX(Versieglungsgrad[],MATCH(Betroffenheit[[#This Row],[Standort]],Versieglungsgrad[Standort],0),5)</f>
        <v>0</v>
      </c>
      <c r="M5" s="1">
        <f>AVERAGE(Betroffenheit[[#This Row],[Versieglungsgrad2]:[Wasserrückhaltevolumen]])</f>
        <v>0</v>
      </c>
      <c r="N5" s="1" t="str">
        <f>INDEX(Nutzung[],MATCH(Betroffenheit[[#This Row],[Standort]],Nutzung[Standort],0),4)</f>
        <v>-</v>
      </c>
      <c r="O5" s="1" t="str">
        <f>INDEX(NutzungZukunft[],MATCH(Betroffenheit[[#This Row],[Standort]],NutzungZukunft[Standort],0),4)</f>
        <v>-</v>
      </c>
      <c r="P5" s="1" t="e">
        <f>Betroffenheit[[#This Row],[Gesamt Starkregen]]*Betroffenheit[[#This Row],[Nutzungsfaktor2]]</f>
        <v>#VALUE!</v>
      </c>
      <c r="Q5" s="1" t="e">
        <f>Betroffenheit[[#This Row],[Gesamt Starkregen]]*Betroffenheit[[#This Row],[Nutzungsfaktor 20302]]</f>
        <v>#VALUE!</v>
      </c>
      <c r="R5" s="1" t="str">
        <f>INDEX(Versieglungsgrad[],MATCH(Betroffenheit[[#This Row],[Standort]],Versieglungsgrad[Standort],0),6)</f>
        <v>-</v>
      </c>
      <c r="S5" s="1" t="str">
        <f>INDEX(Baumvitlität[],MATCH(Betroffenheit[[#This Row],[Standort]],Baumvitlität[Standort],0),6)</f>
        <v>-</v>
      </c>
      <c r="T5" s="1" t="str">
        <f>INDEX(Bewässerungssystem[],MATCH(Betroffenheit[[#This Row],[Standort]],Bewässerungssystem[Standort],0),6)</f>
        <v>-</v>
      </c>
      <c r="U5" s="1" t="str">
        <f>INDEX(Regenwasserspeicher[],MATCH(Betroffenheit[[#This Row],[Standort]],Regenwasserspeicher[Standort],0),6)</f>
        <v>-</v>
      </c>
      <c r="V5" s="28" t="e">
        <f>AVERAGE(Betroffenheit[[#This Row],[Versiegelung]:[Regenwasserspeichervolumen]])</f>
        <v>#DIV/0!</v>
      </c>
      <c r="W5" s="28" t="str">
        <f>INDEX(Nutzung[],MATCH(Betroffenheit[[#This Row],[Standort]],Nutzung[Standort],0),4)</f>
        <v>-</v>
      </c>
      <c r="X5" s="28" t="str">
        <f>INDEX(NutzungZukunft[],MATCH(Betroffenheit[[#This Row],[Standort]],NutzungZukunft[Standort],0),4)</f>
        <v>-</v>
      </c>
      <c r="Y5" s="28" t="e">
        <f>Betroffenheit[[#This Row],[Gesamt Dürre]]*Betroffenheit[[#This Row],[Nutzungsfaktor3]]</f>
        <v>#DIV/0!</v>
      </c>
      <c r="Z5" s="28" t="e">
        <f>Betroffenheit[[#This Row],[Gesamt Dürre]]*Betroffenheit[[#This Row],[Nutzungsfaktor2030]]</f>
        <v>#DIV/0!</v>
      </c>
      <c r="AB5" s="147"/>
      <c r="AC5" s="147"/>
      <c r="AD5" s="147"/>
    </row>
    <row r="6" spans="1:30" x14ac:dyDescent="0.35">
      <c r="A6" s="37" t="str">
        <f>'1. Standorte'!A3</f>
        <v>Standort B</v>
      </c>
      <c r="B6" s="1" t="str">
        <f>INDEX(Überwärmungspotential[],MATCH(Betroffenheit[[#This Row],[Standort]],Überwärmungspotential[Standort],0),4)</f>
        <v>-</v>
      </c>
      <c r="C6" s="1" t="str">
        <f>INDEX(Versieglungsgrad[],MATCH(Betroffenheit[[#This Row],[Standort]],Versieglungsgrad[Standort],0),4)</f>
        <v>-</v>
      </c>
      <c r="D6" s="1" t="str">
        <f>INDEX(Verschattung[],MATCH(Betroffenheit[[#This Row],[Standort]],Verschattung[Standort],0),4)</f>
        <v>-</v>
      </c>
      <c r="E6" s="1" t="str">
        <f>INDEX(Baumvitlität[],MATCH(Betroffenheit[[#This Row],[Standort]],Baumvitlität[Standort],0),4)</f>
        <v>-</v>
      </c>
      <c r="F6" s="1" t="e">
        <f>AVERAGE(Betroffenheit[[#This Row],[Überwärmungspotenzial H]:[Baumvitalität]])</f>
        <v>#DIV/0!</v>
      </c>
      <c r="G6" s="1" t="str">
        <f>INDEX(Nutzung[],MATCH(Betroffenheit[[#This Row],[Standort]],Nutzung[Standort],0),4)</f>
        <v>-</v>
      </c>
      <c r="H6" s="1" t="str">
        <f>INDEX(NutzungZukunft[],MATCH(Betroffenheit[[#This Row],[Standort]],NutzungZukunft[Standort],0),4)</f>
        <v>-</v>
      </c>
      <c r="I6" s="1" t="e">
        <f>Betroffenheit[[#This Row],[Gesamt Betroffenheit Hitze]]*Betroffenheit[[#This Row],[Nutzungsfaktor]]</f>
        <v>#DIV/0!</v>
      </c>
      <c r="J6" s="1" t="e">
        <f>Betroffenheit[[#This Row],[Gesamt Betroffenheit Hitze]]*Betroffenheit[[#This Row],[Nutzungsfaktor 2030]]</f>
        <v>#DIV/0!</v>
      </c>
      <c r="K6" s="1">
        <f>INDEX(Versieglungsgrad[],MATCH(Betroffenheit[[#This Row],[Standort]],Versieglungsgrad[Standort],0),5)</f>
        <v>0</v>
      </c>
      <c r="M6" s="1">
        <f>AVERAGE(Betroffenheit[[#This Row],[Versieglungsgrad2]:[Wasserrückhaltevolumen]])</f>
        <v>0</v>
      </c>
      <c r="N6" s="1" t="str">
        <f>INDEX(Nutzung[],MATCH(Betroffenheit[[#This Row],[Standort]],Nutzung[Standort],0),4)</f>
        <v>-</v>
      </c>
      <c r="O6" s="1" t="str">
        <f>INDEX(NutzungZukunft[],MATCH(Betroffenheit[[#This Row],[Standort]],NutzungZukunft[Standort],0),4)</f>
        <v>-</v>
      </c>
      <c r="P6" s="1" t="e">
        <f>Betroffenheit[[#This Row],[Gesamt Starkregen]]*Betroffenheit[[#This Row],[Nutzungsfaktor2]]</f>
        <v>#VALUE!</v>
      </c>
      <c r="Q6" s="1" t="e">
        <f>Betroffenheit[[#This Row],[Gesamt Starkregen]]*Betroffenheit[[#This Row],[Nutzungsfaktor 20302]]</f>
        <v>#VALUE!</v>
      </c>
      <c r="R6" s="1" t="str">
        <f>INDEX(Versieglungsgrad[],MATCH(Betroffenheit[[#This Row],[Standort]],Versieglungsgrad[Standort],0),6)</f>
        <v>-</v>
      </c>
      <c r="S6" s="1" t="str">
        <f>INDEX(Baumvitlität[],MATCH(Betroffenheit[[#This Row],[Standort]],Baumvitlität[Standort],0),6)</f>
        <v>-</v>
      </c>
      <c r="T6" s="1" t="str">
        <f>INDEX(Bewässerungssystem[],MATCH(Betroffenheit[[#This Row],[Standort]],Bewässerungssystem[Standort],0),6)</f>
        <v>-</v>
      </c>
      <c r="U6" s="1" t="str">
        <f>INDEX(Regenwasserspeicher[],MATCH(Betroffenheit[[#This Row],[Standort]],Regenwasserspeicher[Standort],0),6)</f>
        <v>-</v>
      </c>
      <c r="V6" s="28" t="e">
        <f>AVERAGE(Betroffenheit[[#This Row],[Versiegelung]:[Regenwasserspeichervolumen]])</f>
        <v>#DIV/0!</v>
      </c>
      <c r="W6" s="28" t="str">
        <f>INDEX(Nutzung[],MATCH(Betroffenheit[[#This Row],[Standort]],Nutzung[Standort],0),4)</f>
        <v>-</v>
      </c>
      <c r="X6" s="28" t="str">
        <f>INDEX(NutzungZukunft[],MATCH(Betroffenheit[[#This Row],[Standort]],NutzungZukunft[Standort],0),4)</f>
        <v>-</v>
      </c>
      <c r="Y6" s="28" t="e">
        <f>Betroffenheit[[#This Row],[Gesamt Dürre]]*Betroffenheit[[#This Row],[Nutzungsfaktor3]]</f>
        <v>#DIV/0!</v>
      </c>
      <c r="Z6" s="28" t="e">
        <f>Betroffenheit[[#This Row],[Gesamt Dürre]]*Betroffenheit[[#This Row],[Nutzungsfaktor2030]]</f>
        <v>#DIV/0!</v>
      </c>
    </row>
    <row r="7" spans="1:30" x14ac:dyDescent="0.35">
      <c r="A7" s="36" t="str">
        <f>'1. Standorte'!A4</f>
        <v>Standort C</v>
      </c>
      <c r="B7" s="1" t="str">
        <f>INDEX(Überwärmungspotential[],MATCH(Betroffenheit[[#This Row],[Standort]],Überwärmungspotential[Standort],0),4)</f>
        <v>-</v>
      </c>
      <c r="C7" s="1" t="str">
        <f>INDEX(Versieglungsgrad[],MATCH(Betroffenheit[[#This Row],[Standort]],Versieglungsgrad[Standort],0),4)</f>
        <v>-</v>
      </c>
      <c r="D7" s="1" t="str">
        <f>INDEX(Verschattung[],MATCH(Betroffenheit[[#This Row],[Standort]],Verschattung[Standort],0),4)</f>
        <v>-</v>
      </c>
      <c r="E7" s="1" t="str">
        <f>INDEX(Baumvitlität[],MATCH(Betroffenheit[[#This Row],[Standort]],Baumvitlität[Standort],0),4)</f>
        <v>-</v>
      </c>
      <c r="F7" s="1" t="e">
        <f>AVERAGE(Betroffenheit[[#This Row],[Überwärmungspotenzial H]:[Baumvitalität]])</f>
        <v>#DIV/0!</v>
      </c>
      <c r="G7" s="1" t="str">
        <f>INDEX(Nutzung[],MATCH(Betroffenheit[[#This Row],[Standort]],Nutzung[Standort],0),4)</f>
        <v>-</v>
      </c>
      <c r="H7" s="1" t="str">
        <f>INDEX(NutzungZukunft[],MATCH(Betroffenheit[[#This Row],[Standort]],NutzungZukunft[Standort],0),4)</f>
        <v>-</v>
      </c>
      <c r="I7" s="1" t="e">
        <f>Betroffenheit[[#This Row],[Gesamt Betroffenheit Hitze]]*Betroffenheit[[#This Row],[Nutzungsfaktor]]</f>
        <v>#DIV/0!</v>
      </c>
      <c r="J7" s="1" t="e">
        <f>Betroffenheit[[#This Row],[Gesamt Betroffenheit Hitze]]*Betroffenheit[[#This Row],[Nutzungsfaktor 2030]]</f>
        <v>#DIV/0!</v>
      </c>
      <c r="K7" s="1">
        <f>INDEX(Versieglungsgrad[],MATCH(Betroffenheit[[#This Row],[Standort]],Versieglungsgrad[Standort],0),5)</f>
        <v>0</v>
      </c>
      <c r="M7" s="1">
        <f>AVERAGE(Betroffenheit[[#This Row],[Versieglungsgrad2]:[Wasserrückhaltevolumen]])</f>
        <v>0</v>
      </c>
      <c r="N7" s="1" t="str">
        <f>INDEX(Nutzung[],MATCH(Betroffenheit[[#This Row],[Standort]],Nutzung[Standort],0),4)</f>
        <v>-</v>
      </c>
      <c r="O7" s="1" t="str">
        <f>INDEX(NutzungZukunft[],MATCH(Betroffenheit[[#This Row],[Standort]],NutzungZukunft[Standort],0),4)</f>
        <v>-</v>
      </c>
      <c r="P7" s="1" t="e">
        <f>Betroffenheit[[#This Row],[Gesamt Starkregen]]*Betroffenheit[[#This Row],[Nutzungsfaktor2]]</f>
        <v>#VALUE!</v>
      </c>
      <c r="Q7" s="1" t="e">
        <f>Betroffenheit[[#This Row],[Gesamt Starkregen]]*Betroffenheit[[#This Row],[Nutzungsfaktor 20302]]</f>
        <v>#VALUE!</v>
      </c>
      <c r="R7" s="1" t="str">
        <f>INDEX(Versieglungsgrad[],MATCH(Betroffenheit[[#This Row],[Standort]],Versieglungsgrad[Standort],0),6)</f>
        <v>-</v>
      </c>
      <c r="S7" s="1" t="str">
        <f>INDEX(Baumvitlität[],MATCH(Betroffenheit[[#This Row],[Standort]],Baumvitlität[Standort],0),6)</f>
        <v>-</v>
      </c>
      <c r="T7" s="1" t="str">
        <f>INDEX(Bewässerungssystem[],MATCH(Betroffenheit[[#This Row],[Standort]],Bewässerungssystem[Standort],0),6)</f>
        <v>-</v>
      </c>
      <c r="U7" s="1" t="str">
        <f>INDEX(Regenwasserspeicher[],MATCH(Betroffenheit[[#This Row],[Standort]],Regenwasserspeicher[Standort],0),6)</f>
        <v>-</v>
      </c>
      <c r="V7" s="28" t="e">
        <f>AVERAGE(Betroffenheit[[#This Row],[Versiegelung]:[Regenwasserspeichervolumen]])</f>
        <v>#DIV/0!</v>
      </c>
      <c r="W7" s="28" t="str">
        <f>INDEX(Nutzung[],MATCH(Betroffenheit[[#This Row],[Standort]],Nutzung[Standort],0),4)</f>
        <v>-</v>
      </c>
      <c r="X7" s="28" t="str">
        <f>INDEX(NutzungZukunft[],MATCH(Betroffenheit[[#This Row],[Standort]],NutzungZukunft[Standort],0),4)</f>
        <v>-</v>
      </c>
      <c r="Y7" s="28" t="e">
        <f>Betroffenheit[[#This Row],[Gesamt Dürre]]*Betroffenheit[[#This Row],[Nutzungsfaktor3]]</f>
        <v>#DIV/0!</v>
      </c>
      <c r="Z7" s="28" t="e">
        <f>Betroffenheit[[#This Row],[Gesamt Dürre]]*Betroffenheit[[#This Row],[Nutzungsfaktor2030]]</f>
        <v>#DIV/0!</v>
      </c>
    </row>
    <row r="8" spans="1:30" x14ac:dyDescent="0.35">
      <c r="A8" s="36">
        <f>'1. Standorte'!A5</f>
        <v>0</v>
      </c>
      <c r="B8" s="1" t="str">
        <f>INDEX(Überwärmungspotential[],MATCH(Betroffenheit[[#This Row],[Standort]],Überwärmungspotential[Standort],0),4)</f>
        <v>-</v>
      </c>
      <c r="C8" s="3" t="str">
        <f>INDEX(Versieglungsgrad[],MATCH(Betroffenheit[[#This Row],[Standort]],Versieglungsgrad[Standort],0),4)</f>
        <v>-</v>
      </c>
      <c r="D8" s="1" t="str">
        <f>INDEX(Verschattung[],MATCH(Betroffenheit[[#This Row],[Standort]],Verschattung[Standort],0),4)</f>
        <v>-</v>
      </c>
      <c r="E8" s="1" t="str">
        <f>INDEX(Baumvitlität[],MATCH(Betroffenheit[[#This Row],[Standort]],Baumvitlität[Standort],0),4)</f>
        <v>-</v>
      </c>
      <c r="F8" s="1" t="e">
        <f>AVERAGE(Betroffenheit[[#This Row],[Überwärmungspotenzial H]:[Baumvitalität]])</f>
        <v>#DIV/0!</v>
      </c>
      <c r="G8" s="1" t="str">
        <f>INDEX(Nutzung[],MATCH(Betroffenheit[[#This Row],[Standort]],Nutzung[Standort],0),4)</f>
        <v>-</v>
      </c>
      <c r="H8" s="1" t="str">
        <f>INDEX(NutzungZukunft[],MATCH(Betroffenheit[[#This Row],[Standort]],NutzungZukunft[Standort],0),4)</f>
        <v>-</v>
      </c>
      <c r="I8" s="1" t="e">
        <f>Betroffenheit[[#This Row],[Gesamt Betroffenheit Hitze]]*Betroffenheit[[#This Row],[Nutzungsfaktor]]</f>
        <v>#DIV/0!</v>
      </c>
      <c r="J8" s="1" t="e">
        <f>Betroffenheit[[#This Row],[Gesamt Betroffenheit Hitze]]*Betroffenheit[[#This Row],[Nutzungsfaktor 2030]]</f>
        <v>#DIV/0!</v>
      </c>
      <c r="K8" s="1">
        <f>INDEX(Versieglungsgrad[],MATCH(Betroffenheit[[#This Row],[Standort]],Versieglungsgrad[Standort],0),5)</f>
        <v>0</v>
      </c>
      <c r="M8" s="3">
        <f>AVERAGE(Betroffenheit[[#This Row],[Versieglungsgrad2]:[Wasserrückhaltevolumen]])</f>
        <v>0</v>
      </c>
      <c r="N8" s="3" t="str">
        <f>INDEX(Nutzung[],MATCH(Betroffenheit[[#This Row],[Standort]],Nutzung[Standort],0),4)</f>
        <v>-</v>
      </c>
      <c r="O8" s="1" t="str">
        <f>INDEX(NutzungZukunft[],MATCH(Betroffenheit[[#This Row],[Standort]],NutzungZukunft[Standort],0),4)</f>
        <v>-</v>
      </c>
      <c r="P8" s="3" t="e">
        <f>Betroffenheit[[#This Row],[Gesamt Starkregen]]*Betroffenheit[[#This Row],[Nutzungsfaktor2]]</f>
        <v>#VALUE!</v>
      </c>
      <c r="Q8" s="3" t="e">
        <f>Betroffenheit[[#This Row],[Gesamt Starkregen]]*Betroffenheit[[#This Row],[Nutzungsfaktor 20302]]</f>
        <v>#VALUE!</v>
      </c>
      <c r="R8" s="1" t="str">
        <f>INDEX(Versieglungsgrad[],MATCH(Betroffenheit[[#This Row],[Standort]],Versieglungsgrad[Standort],0),6)</f>
        <v>-</v>
      </c>
      <c r="S8" s="1" t="str">
        <f>INDEX(Baumvitlität[],MATCH(Betroffenheit[[#This Row],[Standort]],Baumvitlität[Standort],0),6)</f>
        <v>-</v>
      </c>
      <c r="T8" s="1" t="str">
        <f>INDEX(Bewässerungssystem[],MATCH(Betroffenheit[[#This Row],[Standort]],Bewässerungssystem[Standort],0),6)</f>
        <v>-</v>
      </c>
      <c r="U8" s="1" t="str">
        <f>INDEX(Regenwasserspeicher[],MATCH(Betroffenheit[[#This Row],[Standort]],Regenwasserspeicher[Standort],0),6)</f>
        <v>-</v>
      </c>
      <c r="V8" s="28" t="e">
        <f>AVERAGE(Betroffenheit[[#This Row],[Versiegelung]:[Regenwasserspeichervolumen]])</f>
        <v>#DIV/0!</v>
      </c>
      <c r="W8" s="28" t="str">
        <f>INDEX(Nutzung[],MATCH(Betroffenheit[[#This Row],[Standort]],Nutzung[Standort],0),4)</f>
        <v>-</v>
      </c>
      <c r="X8" s="28" t="str">
        <f>INDEX(NutzungZukunft[],MATCH(Betroffenheit[[#This Row],[Standort]],NutzungZukunft[Standort],0),4)</f>
        <v>-</v>
      </c>
      <c r="Y8" s="28" t="e">
        <f>Betroffenheit[[#This Row],[Gesamt Dürre]]*Betroffenheit[[#This Row],[Nutzungsfaktor3]]</f>
        <v>#DIV/0!</v>
      </c>
      <c r="Z8" s="28" t="e">
        <f>Betroffenheit[[#This Row],[Gesamt Dürre]]*Betroffenheit[[#This Row],[Nutzungsfaktor2030]]</f>
        <v>#DIV/0!</v>
      </c>
    </row>
    <row r="9" spans="1:30" x14ac:dyDescent="0.35">
      <c r="A9" s="36">
        <f>'1. Standorte'!A6</f>
        <v>0</v>
      </c>
      <c r="B9" s="1" t="str">
        <f>INDEX(Überwärmungspotential[],MATCH(Betroffenheit[[#This Row],[Standort]],Überwärmungspotential[Standort],0),4)</f>
        <v>-</v>
      </c>
      <c r="C9" s="3" t="str">
        <f>INDEX(Versieglungsgrad[],MATCH(Betroffenheit[[#This Row],[Standort]],Versieglungsgrad[Standort],0),4)</f>
        <v>-</v>
      </c>
      <c r="D9" s="1" t="str">
        <f>INDEX(Verschattung[],MATCH(Betroffenheit[[#This Row],[Standort]],Verschattung[Standort],0),4)</f>
        <v>-</v>
      </c>
      <c r="E9" s="1" t="str">
        <f>INDEX(Baumvitlität[],MATCH(Betroffenheit[[#This Row],[Standort]],Baumvitlität[Standort],0),4)</f>
        <v>-</v>
      </c>
      <c r="F9" s="1" t="e">
        <f>AVERAGE(Betroffenheit[[#This Row],[Überwärmungspotenzial H]:[Baumvitalität]])</f>
        <v>#DIV/0!</v>
      </c>
      <c r="G9" s="1" t="str">
        <f>INDEX(Nutzung[],MATCH(Betroffenheit[[#This Row],[Standort]],Nutzung[Standort],0),4)</f>
        <v>-</v>
      </c>
      <c r="H9" s="1" t="str">
        <f>INDEX(NutzungZukunft[],MATCH(Betroffenheit[[#This Row],[Standort]],NutzungZukunft[Standort],0),4)</f>
        <v>-</v>
      </c>
      <c r="I9" s="1" t="e">
        <f>Betroffenheit[[#This Row],[Gesamt Betroffenheit Hitze]]*Betroffenheit[[#This Row],[Nutzungsfaktor]]</f>
        <v>#DIV/0!</v>
      </c>
      <c r="J9" s="1" t="e">
        <f>Betroffenheit[[#This Row],[Gesamt Betroffenheit Hitze]]*Betroffenheit[[#This Row],[Nutzungsfaktor 2030]]</f>
        <v>#DIV/0!</v>
      </c>
      <c r="K9" s="1">
        <f>INDEX(Versieglungsgrad[],MATCH(Betroffenheit[[#This Row],[Standort]],Versieglungsgrad[Standort],0),5)</f>
        <v>0</v>
      </c>
      <c r="M9" s="3">
        <f>AVERAGE(Betroffenheit[[#This Row],[Versieglungsgrad2]:[Wasserrückhaltevolumen]])</f>
        <v>0</v>
      </c>
      <c r="N9" s="3" t="str">
        <f>INDEX(Nutzung[],MATCH(Betroffenheit[[#This Row],[Standort]],Nutzung[Standort],0),4)</f>
        <v>-</v>
      </c>
      <c r="O9" s="1" t="str">
        <f>INDEX(NutzungZukunft[],MATCH(Betroffenheit[[#This Row],[Standort]],NutzungZukunft[Standort],0),4)</f>
        <v>-</v>
      </c>
      <c r="P9" s="3" t="e">
        <f>Betroffenheit[[#This Row],[Gesamt Starkregen]]*Betroffenheit[[#This Row],[Nutzungsfaktor2]]</f>
        <v>#VALUE!</v>
      </c>
      <c r="Q9" s="3" t="e">
        <f>Betroffenheit[[#This Row],[Gesamt Starkregen]]*Betroffenheit[[#This Row],[Nutzungsfaktor 20302]]</f>
        <v>#VALUE!</v>
      </c>
      <c r="R9" s="1" t="str">
        <f>INDEX(Versieglungsgrad[],MATCH(Betroffenheit[[#This Row],[Standort]],Versieglungsgrad[Standort],0),6)</f>
        <v>-</v>
      </c>
      <c r="S9" s="1" t="str">
        <f>INDEX(Baumvitlität[],MATCH(Betroffenheit[[#This Row],[Standort]],Baumvitlität[Standort],0),6)</f>
        <v>-</v>
      </c>
      <c r="T9" s="1" t="str">
        <f>INDEX(Bewässerungssystem[],MATCH(Betroffenheit[[#This Row],[Standort]],Bewässerungssystem[Standort],0),6)</f>
        <v>-</v>
      </c>
      <c r="U9" s="1" t="str">
        <f>INDEX(Regenwasserspeicher[],MATCH(Betroffenheit[[#This Row],[Standort]],Regenwasserspeicher[Standort],0),6)</f>
        <v>-</v>
      </c>
      <c r="V9" s="28" t="e">
        <f>AVERAGE(Betroffenheit[[#This Row],[Versiegelung]:[Regenwasserspeichervolumen]])</f>
        <v>#DIV/0!</v>
      </c>
      <c r="W9" s="28" t="str">
        <f>INDEX(Nutzung[],MATCH(Betroffenheit[[#This Row],[Standort]],Nutzung[Standort],0),4)</f>
        <v>-</v>
      </c>
      <c r="X9" s="28" t="str">
        <f>INDEX(NutzungZukunft[],MATCH(Betroffenheit[[#This Row],[Standort]],NutzungZukunft[Standort],0),4)</f>
        <v>-</v>
      </c>
      <c r="Y9" s="28" t="e">
        <f>Betroffenheit[[#This Row],[Gesamt Dürre]]*Betroffenheit[[#This Row],[Nutzungsfaktor3]]</f>
        <v>#DIV/0!</v>
      </c>
      <c r="Z9" s="28" t="e">
        <f>Betroffenheit[[#This Row],[Gesamt Dürre]]*Betroffenheit[[#This Row],[Nutzungsfaktor2030]]</f>
        <v>#DIV/0!</v>
      </c>
    </row>
    <row r="10" spans="1:30" x14ac:dyDescent="0.35">
      <c r="A10" s="36">
        <f>'1. Standorte'!A7</f>
        <v>0</v>
      </c>
      <c r="B10" s="1" t="str">
        <f>INDEX(Überwärmungspotential[],MATCH(Betroffenheit[[#This Row],[Standort]],Überwärmungspotential[Standort],0),4)</f>
        <v>-</v>
      </c>
      <c r="C10" s="3" t="str">
        <f>INDEX(Versieglungsgrad[],MATCH(Betroffenheit[[#This Row],[Standort]],Versieglungsgrad[Standort],0),4)</f>
        <v>-</v>
      </c>
      <c r="D10" s="1" t="str">
        <f>INDEX(Verschattung[],MATCH(Betroffenheit[[#This Row],[Standort]],Verschattung[Standort],0),4)</f>
        <v>-</v>
      </c>
      <c r="E10" s="1" t="str">
        <f>INDEX(Baumvitlität[],MATCH(Betroffenheit[[#This Row],[Standort]],Baumvitlität[Standort],0),4)</f>
        <v>-</v>
      </c>
      <c r="F10" s="1" t="e">
        <f>AVERAGE(Betroffenheit[[#This Row],[Überwärmungspotenzial H]:[Baumvitalität]])</f>
        <v>#DIV/0!</v>
      </c>
      <c r="G10" s="1" t="str">
        <f>INDEX(Nutzung[],MATCH(Betroffenheit[[#This Row],[Standort]],Nutzung[Standort],0),4)</f>
        <v>-</v>
      </c>
      <c r="H10" s="1" t="str">
        <f>INDEX(NutzungZukunft[],MATCH(Betroffenheit[[#This Row],[Standort]],NutzungZukunft[Standort],0),4)</f>
        <v>-</v>
      </c>
      <c r="I10" s="1" t="e">
        <f>Betroffenheit[[#This Row],[Gesamt Betroffenheit Hitze]]*Betroffenheit[[#This Row],[Nutzungsfaktor]]</f>
        <v>#DIV/0!</v>
      </c>
      <c r="J10" s="1" t="e">
        <f>Betroffenheit[[#This Row],[Gesamt Betroffenheit Hitze]]*Betroffenheit[[#This Row],[Nutzungsfaktor 2030]]</f>
        <v>#DIV/0!</v>
      </c>
      <c r="K10" s="1">
        <f>INDEX(Versieglungsgrad[],MATCH(Betroffenheit[[#This Row],[Standort]],Versieglungsgrad[Standort],0),5)</f>
        <v>0</v>
      </c>
      <c r="M10" s="3">
        <f>AVERAGE(Betroffenheit[[#This Row],[Versieglungsgrad2]:[Wasserrückhaltevolumen]])</f>
        <v>0</v>
      </c>
      <c r="N10" s="3" t="str">
        <f>INDEX(Nutzung[],MATCH(Betroffenheit[[#This Row],[Standort]],Nutzung[Standort],0),4)</f>
        <v>-</v>
      </c>
      <c r="O10" s="1" t="str">
        <f>INDEX(NutzungZukunft[],MATCH(Betroffenheit[[#This Row],[Standort]],NutzungZukunft[Standort],0),4)</f>
        <v>-</v>
      </c>
      <c r="P10" s="3" t="e">
        <f>Betroffenheit[[#This Row],[Gesamt Starkregen]]*Betroffenheit[[#This Row],[Nutzungsfaktor2]]</f>
        <v>#VALUE!</v>
      </c>
      <c r="Q10" s="3" t="e">
        <f>Betroffenheit[[#This Row],[Gesamt Starkregen]]*Betroffenheit[[#This Row],[Nutzungsfaktor 20302]]</f>
        <v>#VALUE!</v>
      </c>
      <c r="R10" s="1" t="str">
        <f>INDEX(Versieglungsgrad[],MATCH(Betroffenheit[[#This Row],[Standort]],Versieglungsgrad[Standort],0),6)</f>
        <v>-</v>
      </c>
      <c r="S10" s="1" t="str">
        <f>INDEX(Baumvitlität[],MATCH(Betroffenheit[[#This Row],[Standort]],Baumvitlität[Standort],0),6)</f>
        <v>-</v>
      </c>
      <c r="T10" s="1" t="str">
        <f>INDEX(Bewässerungssystem[],MATCH(Betroffenheit[[#This Row],[Standort]],Bewässerungssystem[Standort],0),6)</f>
        <v>-</v>
      </c>
      <c r="U10" s="1" t="str">
        <f>INDEX(Regenwasserspeicher[],MATCH(Betroffenheit[[#This Row],[Standort]],Regenwasserspeicher[Standort],0),6)</f>
        <v>-</v>
      </c>
      <c r="V10" s="28" t="e">
        <f>AVERAGE(Betroffenheit[[#This Row],[Versiegelung]:[Regenwasserspeichervolumen]])</f>
        <v>#DIV/0!</v>
      </c>
      <c r="W10" s="28" t="str">
        <f>INDEX(Nutzung[],MATCH(Betroffenheit[[#This Row],[Standort]],Nutzung[Standort],0),4)</f>
        <v>-</v>
      </c>
      <c r="X10" s="28" t="str">
        <f>INDEX(NutzungZukunft[],MATCH(Betroffenheit[[#This Row],[Standort]],NutzungZukunft[Standort],0),4)</f>
        <v>-</v>
      </c>
      <c r="Y10" s="28" t="e">
        <f>Betroffenheit[[#This Row],[Gesamt Dürre]]*Betroffenheit[[#This Row],[Nutzungsfaktor3]]</f>
        <v>#DIV/0!</v>
      </c>
      <c r="Z10" s="28" t="e">
        <f>Betroffenheit[[#This Row],[Gesamt Dürre]]*Betroffenheit[[#This Row],[Nutzungsfaktor2030]]</f>
        <v>#DIV/0!</v>
      </c>
    </row>
    <row r="11" spans="1:30" x14ac:dyDescent="0.35">
      <c r="A11" s="36">
        <f>'1. Standorte'!A8</f>
        <v>0</v>
      </c>
      <c r="B11" s="1" t="str">
        <f>INDEX(Überwärmungspotential[],MATCH(Betroffenheit[[#This Row],[Standort]],Überwärmungspotential[Standort],0),4)</f>
        <v>-</v>
      </c>
      <c r="C11" s="3" t="str">
        <f>INDEX(Versieglungsgrad[],MATCH(Betroffenheit[[#This Row],[Standort]],Versieglungsgrad[Standort],0),4)</f>
        <v>-</v>
      </c>
      <c r="D11" s="1" t="str">
        <f>INDEX(Verschattung[],MATCH(Betroffenheit[[#This Row],[Standort]],Verschattung[Standort],0),4)</f>
        <v>-</v>
      </c>
      <c r="E11" s="1" t="str">
        <f>INDEX(Baumvitlität[],MATCH(Betroffenheit[[#This Row],[Standort]],Baumvitlität[Standort],0),4)</f>
        <v>-</v>
      </c>
      <c r="F11" s="1" t="e">
        <f>AVERAGE(Betroffenheit[[#This Row],[Überwärmungspotenzial H]:[Baumvitalität]])</f>
        <v>#DIV/0!</v>
      </c>
      <c r="G11" s="1" t="str">
        <f>INDEX(Nutzung[],MATCH(Betroffenheit[[#This Row],[Standort]],Nutzung[Standort],0),4)</f>
        <v>-</v>
      </c>
      <c r="H11" s="1" t="str">
        <f>INDEX(NutzungZukunft[],MATCH(Betroffenheit[[#This Row],[Standort]],NutzungZukunft[Standort],0),4)</f>
        <v>-</v>
      </c>
      <c r="I11" s="1" t="e">
        <f>Betroffenheit[[#This Row],[Gesamt Betroffenheit Hitze]]*Betroffenheit[[#This Row],[Nutzungsfaktor]]</f>
        <v>#DIV/0!</v>
      </c>
      <c r="J11" s="1" t="e">
        <f>Betroffenheit[[#This Row],[Gesamt Betroffenheit Hitze]]*Betroffenheit[[#This Row],[Nutzungsfaktor 2030]]</f>
        <v>#DIV/0!</v>
      </c>
      <c r="K11" s="1">
        <f>INDEX(Versieglungsgrad[],MATCH(Betroffenheit[[#This Row],[Standort]],Versieglungsgrad[Standort],0),5)</f>
        <v>0</v>
      </c>
      <c r="M11" s="3">
        <f>AVERAGE(Betroffenheit[[#This Row],[Versieglungsgrad2]:[Wasserrückhaltevolumen]])</f>
        <v>0</v>
      </c>
      <c r="N11" s="3" t="str">
        <f>INDEX(Nutzung[],MATCH(Betroffenheit[[#This Row],[Standort]],Nutzung[Standort],0),4)</f>
        <v>-</v>
      </c>
      <c r="O11" s="1" t="str">
        <f>INDEX(NutzungZukunft[],MATCH(Betroffenheit[[#This Row],[Standort]],NutzungZukunft[Standort],0),4)</f>
        <v>-</v>
      </c>
      <c r="P11" s="3" t="e">
        <f>Betroffenheit[[#This Row],[Gesamt Starkregen]]*Betroffenheit[[#This Row],[Nutzungsfaktor2]]</f>
        <v>#VALUE!</v>
      </c>
      <c r="Q11" s="3" t="e">
        <f>Betroffenheit[[#This Row],[Gesamt Starkregen]]*Betroffenheit[[#This Row],[Nutzungsfaktor 20302]]</f>
        <v>#VALUE!</v>
      </c>
      <c r="R11" s="1" t="str">
        <f>INDEX(Versieglungsgrad[],MATCH(Betroffenheit[[#This Row],[Standort]],Versieglungsgrad[Standort],0),6)</f>
        <v>-</v>
      </c>
      <c r="S11" s="1" t="str">
        <f>INDEX(Baumvitlität[],MATCH(Betroffenheit[[#This Row],[Standort]],Baumvitlität[Standort],0),6)</f>
        <v>-</v>
      </c>
      <c r="T11" s="1" t="str">
        <f>INDEX(Bewässerungssystem[],MATCH(Betroffenheit[[#This Row],[Standort]],Bewässerungssystem[Standort],0),6)</f>
        <v>-</v>
      </c>
      <c r="U11" s="1" t="str">
        <f>INDEX(Regenwasserspeicher[],MATCH(Betroffenheit[[#This Row],[Standort]],Regenwasserspeicher[Standort],0),6)</f>
        <v>-</v>
      </c>
      <c r="V11" s="28" t="e">
        <f>AVERAGE(Betroffenheit[[#This Row],[Versiegelung]:[Regenwasserspeichervolumen]])</f>
        <v>#DIV/0!</v>
      </c>
      <c r="W11" s="28" t="str">
        <f>INDEX(Nutzung[],MATCH(Betroffenheit[[#This Row],[Standort]],Nutzung[Standort],0),4)</f>
        <v>-</v>
      </c>
      <c r="X11" s="28" t="str">
        <f>INDEX(NutzungZukunft[],MATCH(Betroffenheit[[#This Row],[Standort]],NutzungZukunft[Standort],0),4)</f>
        <v>-</v>
      </c>
      <c r="Y11" s="28" t="e">
        <f>Betroffenheit[[#This Row],[Gesamt Dürre]]*Betroffenheit[[#This Row],[Nutzungsfaktor3]]</f>
        <v>#DIV/0!</v>
      </c>
      <c r="Z11" s="28" t="e">
        <f>Betroffenheit[[#This Row],[Gesamt Dürre]]*Betroffenheit[[#This Row],[Nutzungsfaktor2030]]</f>
        <v>#DIV/0!</v>
      </c>
    </row>
    <row r="12" spans="1:30" x14ac:dyDescent="0.35">
      <c r="A12" s="36">
        <f>'1. Standorte'!A9</f>
        <v>0</v>
      </c>
      <c r="B12" s="1" t="str">
        <f>INDEX(Überwärmungspotential[],MATCH(Betroffenheit[[#This Row],[Standort]],Überwärmungspotential[Standort],0),4)</f>
        <v>-</v>
      </c>
      <c r="C12" s="3" t="str">
        <f>INDEX(Versieglungsgrad[],MATCH(Betroffenheit[[#This Row],[Standort]],Versieglungsgrad[Standort],0),4)</f>
        <v>-</v>
      </c>
      <c r="D12" s="1" t="str">
        <f>INDEX(Verschattung[],MATCH(Betroffenheit[[#This Row],[Standort]],Verschattung[Standort],0),4)</f>
        <v>-</v>
      </c>
      <c r="E12" s="1" t="str">
        <f>INDEX(Baumvitlität[],MATCH(Betroffenheit[[#This Row],[Standort]],Baumvitlität[Standort],0),4)</f>
        <v>-</v>
      </c>
      <c r="F12" s="1" t="e">
        <f>AVERAGE(Betroffenheit[[#This Row],[Überwärmungspotenzial H]:[Baumvitalität]])</f>
        <v>#DIV/0!</v>
      </c>
      <c r="G12" s="1" t="str">
        <f>INDEX(Nutzung[],MATCH(Betroffenheit[[#This Row],[Standort]],Nutzung[Standort],0),4)</f>
        <v>-</v>
      </c>
      <c r="H12" s="1" t="str">
        <f>INDEX(NutzungZukunft[],MATCH(Betroffenheit[[#This Row],[Standort]],NutzungZukunft[Standort],0),4)</f>
        <v>-</v>
      </c>
      <c r="I12" s="1" t="e">
        <f>Betroffenheit[[#This Row],[Gesamt Betroffenheit Hitze]]*Betroffenheit[[#This Row],[Nutzungsfaktor]]</f>
        <v>#DIV/0!</v>
      </c>
      <c r="J12" s="1" t="e">
        <f>Betroffenheit[[#This Row],[Gesamt Betroffenheit Hitze]]*Betroffenheit[[#This Row],[Nutzungsfaktor 2030]]</f>
        <v>#DIV/0!</v>
      </c>
      <c r="K12" s="1">
        <f>INDEX(Versieglungsgrad[],MATCH(Betroffenheit[[#This Row],[Standort]],Versieglungsgrad[Standort],0),5)</f>
        <v>0</v>
      </c>
      <c r="M12" s="3">
        <f>AVERAGE(Betroffenheit[[#This Row],[Versieglungsgrad2]:[Wasserrückhaltevolumen]])</f>
        <v>0</v>
      </c>
      <c r="N12" s="3" t="str">
        <f>INDEX(Nutzung[],MATCH(Betroffenheit[[#This Row],[Standort]],Nutzung[Standort],0),4)</f>
        <v>-</v>
      </c>
      <c r="O12" s="1" t="str">
        <f>INDEX(NutzungZukunft[],MATCH(Betroffenheit[[#This Row],[Standort]],NutzungZukunft[Standort],0),4)</f>
        <v>-</v>
      </c>
      <c r="P12" s="3" t="e">
        <f>Betroffenheit[[#This Row],[Gesamt Starkregen]]*Betroffenheit[[#This Row],[Nutzungsfaktor2]]</f>
        <v>#VALUE!</v>
      </c>
      <c r="Q12" s="3" t="e">
        <f>Betroffenheit[[#This Row],[Gesamt Starkregen]]*Betroffenheit[[#This Row],[Nutzungsfaktor 20302]]</f>
        <v>#VALUE!</v>
      </c>
      <c r="R12" s="1" t="str">
        <f>INDEX(Versieglungsgrad[],MATCH(Betroffenheit[[#This Row],[Standort]],Versieglungsgrad[Standort],0),6)</f>
        <v>-</v>
      </c>
      <c r="S12" s="1" t="str">
        <f>INDEX(Baumvitlität[],MATCH(Betroffenheit[[#This Row],[Standort]],Baumvitlität[Standort],0),6)</f>
        <v>-</v>
      </c>
      <c r="T12" s="1" t="str">
        <f>INDEX(Bewässerungssystem[],MATCH(Betroffenheit[[#This Row],[Standort]],Bewässerungssystem[Standort],0),6)</f>
        <v>-</v>
      </c>
      <c r="U12" s="1" t="str">
        <f>INDEX(Regenwasserspeicher[],MATCH(Betroffenheit[[#This Row],[Standort]],Regenwasserspeicher[Standort],0),6)</f>
        <v>-</v>
      </c>
      <c r="V12" s="28" t="e">
        <f>AVERAGE(Betroffenheit[[#This Row],[Versiegelung]:[Regenwasserspeichervolumen]])</f>
        <v>#DIV/0!</v>
      </c>
      <c r="W12" s="28" t="str">
        <f>INDEX(Nutzung[],MATCH(Betroffenheit[[#This Row],[Standort]],Nutzung[Standort],0),4)</f>
        <v>-</v>
      </c>
      <c r="X12" s="28" t="str">
        <f>INDEX(NutzungZukunft[],MATCH(Betroffenheit[[#This Row],[Standort]],NutzungZukunft[Standort],0),4)</f>
        <v>-</v>
      </c>
      <c r="Y12" s="28" t="e">
        <f>Betroffenheit[[#This Row],[Gesamt Dürre]]*Betroffenheit[[#This Row],[Nutzungsfaktor3]]</f>
        <v>#DIV/0!</v>
      </c>
      <c r="Z12" s="28" t="e">
        <f>Betroffenheit[[#This Row],[Gesamt Dürre]]*Betroffenheit[[#This Row],[Nutzungsfaktor2030]]</f>
        <v>#DIV/0!</v>
      </c>
    </row>
    <row r="14" spans="1:30" ht="15.5" thickBot="1" x14ac:dyDescent="0.4"/>
    <row r="15" spans="1:30" ht="41" thickBot="1" x14ac:dyDescent="0.4">
      <c r="B15" s="98" t="s">
        <v>264</v>
      </c>
      <c r="C15" s="99" t="s">
        <v>265</v>
      </c>
      <c r="E15" s="98" t="s">
        <v>274</v>
      </c>
      <c r="F15" s="99" t="s">
        <v>275</v>
      </c>
    </row>
    <row r="16" spans="1:30" ht="16" thickTop="1" thickBot="1" x14ac:dyDescent="0.4">
      <c r="B16" s="45" t="s">
        <v>255</v>
      </c>
      <c r="C16" s="46" t="s">
        <v>266</v>
      </c>
      <c r="E16" s="101" t="s">
        <v>279</v>
      </c>
      <c r="F16" s="46" t="s">
        <v>266</v>
      </c>
    </row>
    <row r="17" spans="2:6" ht="15.5" thickBot="1" x14ac:dyDescent="0.4">
      <c r="B17" s="45" t="s">
        <v>188</v>
      </c>
      <c r="C17" s="46" t="s">
        <v>259</v>
      </c>
      <c r="E17" s="45" t="s">
        <v>276</v>
      </c>
      <c r="F17" s="46" t="s">
        <v>259</v>
      </c>
    </row>
    <row r="18" spans="2:6" ht="15.5" thickBot="1" x14ac:dyDescent="0.4">
      <c r="B18" s="45" t="s">
        <v>258</v>
      </c>
      <c r="C18" s="46" t="s">
        <v>261</v>
      </c>
      <c r="E18" s="100">
        <v>42014</v>
      </c>
      <c r="F18" s="46" t="s">
        <v>261</v>
      </c>
    </row>
    <row r="19" spans="2:6" ht="15.5" thickBot="1" x14ac:dyDescent="0.4">
      <c r="B19" s="45" t="s">
        <v>260</v>
      </c>
      <c r="C19" s="46" t="s">
        <v>263</v>
      </c>
      <c r="E19" s="45" t="s">
        <v>277</v>
      </c>
      <c r="F19" s="46" t="s">
        <v>263</v>
      </c>
    </row>
    <row r="20" spans="2:6" ht="15.5" thickBot="1" x14ac:dyDescent="0.4">
      <c r="B20" s="45" t="s">
        <v>262</v>
      </c>
      <c r="C20" s="46" t="s">
        <v>267</v>
      </c>
      <c r="E20" s="45" t="s">
        <v>278</v>
      </c>
      <c r="F20" s="46" t="s">
        <v>267</v>
      </c>
    </row>
    <row r="23" spans="2:6" x14ac:dyDescent="0.35">
      <c r="B23" s="1" t="s">
        <v>280</v>
      </c>
    </row>
    <row r="24" spans="2:6" x14ac:dyDescent="0.35">
      <c r="B24" s="1" t="s">
        <v>281</v>
      </c>
    </row>
  </sheetData>
  <sheetProtection algorithmName="SHA-512" hashValue="1qI3jKXbKVZPrtFsK71o2J5DnhGFdPkKFJOiYqESRCJM0hefLMwvhDfgW2UAHA6XuzOFEsRDj0R/GRkthdW2AA==" saltValue="O5R6sObZZE1LK1sW4qtrnA==" spinCount="100000" sheet="1" objects="1" scenarios="1"/>
  <mergeCells count="2">
    <mergeCell ref="R3:Z3"/>
    <mergeCell ref="AB3:AD5"/>
  </mergeCells>
  <pageMargins left="0.7" right="0.7" top="0.78740157499999996" bottom="0.78740157499999996" header="0.3" footer="0.3"/>
  <pageSetup paperSize="9" orientation="portrait" horizontalDpi="0"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K20"/>
  <sheetViews>
    <sheetView topLeftCell="A3" workbookViewId="0">
      <selection activeCell="L18" sqref="L18"/>
    </sheetView>
  </sheetViews>
  <sheetFormatPr baseColWidth="10" defaultColWidth="12.26953125" defaultRowHeight="14.5" x14ac:dyDescent="0.35"/>
  <cols>
    <col min="1" max="1" width="14.81640625" bestFit="1" customWidth="1"/>
  </cols>
  <sheetData>
    <row r="1" spans="1:11" ht="15" x14ac:dyDescent="0.35">
      <c r="A1" s="1"/>
      <c r="B1" s="1"/>
      <c r="C1" s="1"/>
      <c r="D1" s="1"/>
      <c r="E1" s="1"/>
      <c r="F1" s="1"/>
    </row>
    <row r="2" spans="1:11" ht="15" x14ac:dyDescent="0.35">
      <c r="A2" s="1"/>
      <c r="B2" s="1"/>
      <c r="C2" s="1"/>
      <c r="D2" s="1"/>
      <c r="E2" s="1"/>
      <c r="F2" s="1"/>
    </row>
    <row r="3" spans="1:11" ht="15" x14ac:dyDescent="0.35">
      <c r="A3" s="1"/>
      <c r="B3" s="19" t="s">
        <v>69</v>
      </c>
      <c r="C3" s="19"/>
      <c r="D3" s="19"/>
      <c r="E3" s="19"/>
      <c r="F3" s="19"/>
      <c r="G3" s="24"/>
      <c r="I3" s="147" t="s">
        <v>127</v>
      </c>
      <c r="J3" s="147"/>
      <c r="K3" s="147"/>
    </row>
    <row r="4" spans="1:11" ht="15" x14ac:dyDescent="0.35">
      <c r="A4" s="1" t="s">
        <v>16</v>
      </c>
      <c r="B4" s="20" t="s">
        <v>70</v>
      </c>
      <c r="C4" s="21" t="s">
        <v>71</v>
      </c>
      <c r="D4" s="21" t="s">
        <v>5</v>
      </c>
      <c r="E4" s="21" t="s">
        <v>72</v>
      </c>
      <c r="F4" s="21" t="s">
        <v>73</v>
      </c>
      <c r="G4" s="25" t="s">
        <v>78</v>
      </c>
      <c r="I4" s="147"/>
      <c r="J4" s="147"/>
      <c r="K4" s="147"/>
    </row>
    <row r="5" spans="1:11" ht="15" x14ac:dyDescent="0.35">
      <c r="A5" s="36" t="str">
        <f>'1. Standorte'!A2</f>
        <v>Standort A</v>
      </c>
      <c r="B5" s="1" t="str">
        <f>INDEX(Versieglungsgrad[],MATCH(Tabelle217[[#This Row],[Standort]],Versieglungsgrad[Standort],0),7)</f>
        <v>-</v>
      </c>
      <c r="C5" s="1" t="str">
        <f>INDEX(Baumdichte[],MATCH(Tabelle217[[#This Row],[Standort]],Baumdichte[Standort],0),7)</f>
        <v>-</v>
      </c>
      <c r="D5" s="1" t="str">
        <f>INDEX(Campusentwicklung[],MATCH(Tabelle217[[#This Row],[Standort]],Campusentwicklung[Standort],0),7)</f>
        <v>-</v>
      </c>
      <c r="E5" s="1" t="str">
        <f>INDEX(Eigentum[],MATCH(Tabelle217[[#This Row],[Standort]],Eigentum[Standort],0),7)</f>
        <v>-</v>
      </c>
      <c r="F5" s="1" t="str">
        <f>INDEX(Denkmalschutz[],MATCH(Tabelle217[[#This Row],[Standort]],Denkmalschutz[Standort],0),7)</f>
        <v>-</v>
      </c>
      <c r="G5" s="23" t="e">
        <f>AVERAGE(Tabelle217[[#This Row],[Versiegelungsgrad]:[Denkmalschutz]])</f>
        <v>#DIV/0!</v>
      </c>
      <c r="I5" s="147"/>
      <c r="J5" s="147"/>
      <c r="K5" s="147"/>
    </row>
    <row r="6" spans="1:11" ht="15" x14ac:dyDescent="0.35">
      <c r="A6" s="36" t="str">
        <f>'1. Standorte'!A3</f>
        <v>Standort B</v>
      </c>
      <c r="B6" s="1" t="str">
        <f>INDEX(Versieglungsgrad[],MATCH(Tabelle217[[#This Row],[Standort]],Versieglungsgrad[Standort],0),7)</f>
        <v>-</v>
      </c>
      <c r="C6" s="1" t="str">
        <f>INDEX(Baumdichte[],MATCH(Tabelle217[[#This Row],[Standort]],Baumdichte[Standort],0),7)</f>
        <v>-</v>
      </c>
      <c r="D6" s="1" t="str">
        <f>INDEX(Campusentwicklung[],MATCH(Tabelle217[[#This Row],[Standort]],Campusentwicklung[Standort],0),7)</f>
        <v>-</v>
      </c>
      <c r="E6" s="1" t="str">
        <f>INDEX(Eigentum[],MATCH(Tabelle217[[#This Row],[Standort]],Eigentum[Standort],0),7)</f>
        <v>-</v>
      </c>
      <c r="F6" s="1" t="str">
        <f>INDEX(Denkmalschutz[],MATCH(Tabelle217[[#This Row],[Standort]],Denkmalschutz[Standort],0),7)</f>
        <v>-</v>
      </c>
      <c r="G6" s="23" t="e">
        <f>AVERAGE(Tabelle217[[#This Row],[Versiegelungsgrad]:[Denkmalschutz]])</f>
        <v>#DIV/0!</v>
      </c>
    </row>
    <row r="7" spans="1:11" ht="15" x14ac:dyDescent="0.35">
      <c r="A7" s="36" t="str">
        <f>'1. Standorte'!A4</f>
        <v>Standort C</v>
      </c>
      <c r="B7" s="1" t="str">
        <f>INDEX(Versieglungsgrad[],MATCH(Tabelle217[[#This Row],[Standort]],Versieglungsgrad[Standort],0),7)</f>
        <v>-</v>
      </c>
      <c r="C7" s="1" t="str">
        <f>INDEX(Baumdichte[],MATCH(Tabelle217[[#This Row],[Standort]],Baumdichte[Standort],0),7)</f>
        <v>-</v>
      </c>
      <c r="D7" s="1" t="str">
        <f>INDEX(Campusentwicklung[],MATCH(Tabelle217[[#This Row],[Standort]],Campusentwicklung[Standort],0),7)</f>
        <v>-</v>
      </c>
      <c r="E7" s="1" t="str">
        <f>INDEX(Eigentum[],MATCH(Tabelle217[[#This Row],[Standort]],Eigentum[Standort],0),7)</f>
        <v>-</v>
      </c>
      <c r="F7" s="1" t="str">
        <f>INDEX(Denkmalschutz[],MATCH(Tabelle217[[#This Row],[Standort]],Denkmalschutz[Standort],0),7)</f>
        <v>-</v>
      </c>
      <c r="G7" s="23" t="e">
        <f>AVERAGE(Tabelle217[[#This Row],[Versiegelungsgrad]:[Denkmalschutz]])</f>
        <v>#DIV/0!</v>
      </c>
    </row>
    <row r="8" spans="1:11" ht="15" x14ac:dyDescent="0.35">
      <c r="A8" s="36">
        <f>'1. Standorte'!A5</f>
        <v>0</v>
      </c>
      <c r="B8" s="1" t="str">
        <f>INDEX(Versieglungsgrad[],MATCH(Tabelle217[[#This Row],[Standort]],Versieglungsgrad[Standort],0),7)</f>
        <v>-</v>
      </c>
      <c r="C8" s="3" t="str">
        <f>INDEX(Baumdichte[],MATCH(Tabelle217[[#This Row],[Standort]],Baumdichte[Standort],0),7)</f>
        <v>-</v>
      </c>
      <c r="D8" s="1" t="str">
        <f>INDEX(Campusentwicklung[],MATCH(Tabelle217[[#This Row],[Standort]],Campusentwicklung[Standort],0),7)</f>
        <v>-</v>
      </c>
      <c r="E8" s="1" t="str">
        <f>INDEX(Eigentum[],MATCH(Tabelle217[[#This Row],[Standort]],Eigentum[Standort],0),7)</f>
        <v>-</v>
      </c>
      <c r="F8" s="1" t="str">
        <f>INDEX(Denkmalschutz[],MATCH(Tabelle217[[#This Row],[Standort]],Denkmalschutz[Standort],0),7)</f>
        <v>-</v>
      </c>
      <c r="G8" s="23" t="e">
        <f>AVERAGE(Tabelle217[[#This Row],[Versiegelungsgrad]:[Denkmalschutz]])</f>
        <v>#DIV/0!</v>
      </c>
    </row>
    <row r="9" spans="1:11" ht="15" x14ac:dyDescent="0.35">
      <c r="A9" s="36">
        <f>'1. Standorte'!A6</f>
        <v>0</v>
      </c>
      <c r="B9" s="1" t="str">
        <f>INDEX(Versieglungsgrad[],MATCH(Tabelle217[[#This Row],[Standort]],Versieglungsgrad[Standort],0),7)</f>
        <v>-</v>
      </c>
      <c r="C9" s="3" t="str">
        <f>INDEX(Baumdichte[],MATCH(Tabelle217[[#This Row],[Standort]],Baumdichte[Standort],0),7)</f>
        <v>-</v>
      </c>
      <c r="D9" s="1" t="str">
        <f>INDEX(Campusentwicklung[],MATCH(Tabelle217[[#This Row],[Standort]],Campusentwicklung[Standort],0),7)</f>
        <v>-</v>
      </c>
      <c r="E9" s="1" t="str">
        <f>INDEX(Eigentum[],MATCH(Tabelle217[[#This Row],[Standort]],Eigentum[Standort],0),7)</f>
        <v>-</v>
      </c>
      <c r="F9" s="1" t="str">
        <f>INDEX(Denkmalschutz[],MATCH(Tabelle217[[#This Row],[Standort]],Denkmalschutz[Standort],0),7)</f>
        <v>-</v>
      </c>
      <c r="G9" s="23" t="e">
        <f>AVERAGE(Tabelle217[[#This Row],[Versiegelungsgrad]:[Denkmalschutz]])</f>
        <v>#DIV/0!</v>
      </c>
    </row>
    <row r="10" spans="1:11" ht="15" x14ac:dyDescent="0.35">
      <c r="A10" s="36">
        <f>'1. Standorte'!A7</f>
        <v>0</v>
      </c>
      <c r="B10" s="1" t="str">
        <f>INDEX(Versieglungsgrad[],MATCH(Tabelle217[[#This Row],[Standort]],Versieglungsgrad[Standort],0),7)</f>
        <v>-</v>
      </c>
      <c r="C10" s="3" t="str">
        <f>INDEX(Baumdichte[],MATCH(Tabelle217[[#This Row],[Standort]],Baumdichte[Standort],0),7)</f>
        <v>-</v>
      </c>
      <c r="D10" s="1" t="str">
        <f>INDEX(Campusentwicklung[],MATCH(Tabelle217[[#This Row],[Standort]],Campusentwicklung[Standort],0),7)</f>
        <v>-</v>
      </c>
      <c r="E10" s="1" t="str">
        <f>INDEX(Eigentum[],MATCH(Tabelle217[[#This Row],[Standort]],Eigentum[Standort],0),7)</f>
        <v>-</v>
      </c>
      <c r="F10" s="1" t="str">
        <f>INDEX(Denkmalschutz[],MATCH(Tabelle217[[#This Row],[Standort]],Denkmalschutz[Standort],0),7)</f>
        <v>-</v>
      </c>
      <c r="G10" s="23" t="e">
        <f>AVERAGE(Tabelle217[[#This Row],[Versiegelungsgrad]:[Denkmalschutz]])</f>
        <v>#DIV/0!</v>
      </c>
    </row>
    <row r="11" spans="1:11" ht="15" x14ac:dyDescent="0.35">
      <c r="A11" s="36">
        <f>'1. Standorte'!A8</f>
        <v>0</v>
      </c>
      <c r="B11" s="1" t="str">
        <f>INDEX(Versieglungsgrad[],MATCH(Tabelle217[[#This Row],[Standort]],Versieglungsgrad[Standort],0),7)</f>
        <v>-</v>
      </c>
      <c r="C11" s="3" t="str">
        <f>INDEX(Baumdichte[],MATCH(Tabelle217[[#This Row],[Standort]],Baumdichte[Standort],0),7)</f>
        <v>-</v>
      </c>
      <c r="D11" s="1" t="str">
        <f>INDEX(Campusentwicklung[],MATCH(Tabelle217[[#This Row],[Standort]],Campusentwicklung[Standort],0),7)</f>
        <v>-</v>
      </c>
      <c r="E11" s="1" t="str">
        <f>INDEX(Eigentum[],MATCH(Tabelle217[[#This Row],[Standort]],Eigentum[Standort],0),7)</f>
        <v>-</v>
      </c>
      <c r="F11" s="1" t="str">
        <f>INDEX(Denkmalschutz[],MATCH(Tabelle217[[#This Row],[Standort]],Denkmalschutz[Standort],0),7)</f>
        <v>-</v>
      </c>
      <c r="G11" s="23" t="e">
        <f>AVERAGE(Tabelle217[[#This Row],[Versiegelungsgrad]:[Denkmalschutz]])</f>
        <v>#DIV/0!</v>
      </c>
    </row>
    <row r="12" spans="1:11" ht="15" x14ac:dyDescent="0.35">
      <c r="A12" s="36">
        <f>'1. Standorte'!A9</f>
        <v>0</v>
      </c>
      <c r="B12" s="1" t="str">
        <f>INDEX(Versieglungsgrad[],MATCH(Tabelle217[[#This Row],[Standort]],Versieglungsgrad[Standort],0),7)</f>
        <v>-</v>
      </c>
      <c r="C12" s="3" t="str">
        <f>INDEX(Baumdichte[],MATCH(Tabelle217[[#This Row],[Standort]],Baumdichte[Standort],0),7)</f>
        <v>-</v>
      </c>
      <c r="D12" s="1" t="str">
        <f>INDEX(Campusentwicklung[],MATCH(Tabelle217[[#This Row],[Standort]],Campusentwicklung[Standort],0),7)</f>
        <v>-</v>
      </c>
      <c r="E12" s="1" t="str">
        <f>INDEX(Eigentum[],MATCH(Tabelle217[[#This Row],[Standort]],Eigentum[Standort],0),7)</f>
        <v>-</v>
      </c>
      <c r="F12" s="1" t="str">
        <f>INDEX(Denkmalschutz[],MATCH(Tabelle217[[#This Row],[Standort]],Denkmalschutz[Standort],0),7)</f>
        <v>-</v>
      </c>
      <c r="G12" s="23" t="e">
        <f>AVERAGE(Tabelle217[[#This Row],[Versiegelungsgrad]:[Denkmalschutz]])</f>
        <v>#DIV/0!</v>
      </c>
    </row>
    <row r="14" spans="1:11" ht="15" thickBot="1" x14ac:dyDescent="0.4"/>
    <row r="15" spans="1:11" ht="27.5" thickBot="1" x14ac:dyDescent="0.4">
      <c r="B15" s="98" t="s">
        <v>254</v>
      </c>
      <c r="C15" s="99" t="s">
        <v>56</v>
      </c>
    </row>
    <row r="16" spans="1:11" ht="15.5" thickTop="1" thickBot="1" x14ac:dyDescent="0.4">
      <c r="B16" s="45" t="s">
        <v>255</v>
      </c>
      <c r="C16" s="46" t="s">
        <v>256</v>
      </c>
    </row>
    <row r="17" spans="2:3" ht="15" thickBot="1" x14ac:dyDescent="0.4">
      <c r="B17" s="45" t="s">
        <v>188</v>
      </c>
      <c r="C17" s="46" t="s">
        <v>257</v>
      </c>
    </row>
    <row r="18" spans="2:3" ht="15" thickBot="1" x14ac:dyDescent="0.4">
      <c r="B18" s="45" t="s">
        <v>258</v>
      </c>
      <c r="C18" s="46" t="s">
        <v>259</v>
      </c>
    </row>
    <row r="19" spans="2:3" ht="15" thickBot="1" x14ac:dyDescent="0.4">
      <c r="B19" s="45" t="s">
        <v>260</v>
      </c>
      <c r="C19" s="46" t="s">
        <v>261</v>
      </c>
    </row>
    <row r="20" spans="2:3" ht="15" thickBot="1" x14ac:dyDescent="0.4">
      <c r="B20" s="45" t="s">
        <v>262</v>
      </c>
      <c r="C20" s="46" t="s">
        <v>263</v>
      </c>
    </row>
  </sheetData>
  <sheetProtection algorithmName="SHA-512" hashValue="S9SgXxLVd2lOfqoDzAF9IzFAMK9GA5ri2Gm9U+a+hsVBR7CL/t1Ye0uB8o47zHe4XD7h4Fw00HyXulzpX8k0SQ==" saltValue="WxWY0Y8K+XDIg3C7V2Zt2g==" spinCount="100000" sheet="1" objects="1" scenarios="1"/>
  <mergeCells count="1">
    <mergeCell ref="I3:K5"/>
  </mergeCells>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I15"/>
  <sheetViews>
    <sheetView workbookViewId="0">
      <selection activeCell="C11" sqref="C11"/>
    </sheetView>
  </sheetViews>
  <sheetFormatPr baseColWidth="10" defaultRowHeight="14.5" x14ac:dyDescent="0.35"/>
  <cols>
    <col min="1" max="1" width="21.1796875" bestFit="1" customWidth="1"/>
    <col min="3" max="3" width="18.36328125" customWidth="1"/>
    <col min="5" max="5" width="20.54296875" bestFit="1" customWidth="1"/>
  </cols>
  <sheetData>
    <row r="1" spans="1:9" ht="15" x14ac:dyDescent="0.35">
      <c r="A1" s="1" t="s">
        <v>98</v>
      </c>
      <c r="B1" s="1" t="s">
        <v>0</v>
      </c>
      <c r="C1" s="1" t="s">
        <v>323</v>
      </c>
      <c r="D1" s="1" t="s">
        <v>1</v>
      </c>
      <c r="E1" s="1" t="s">
        <v>2</v>
      </c>
    </row>
    <row r="2" spans="1:9" ht="20" customHeight="1" x14ac:dyDescent="0.35">
      <c r="A2" s="1" t="s">
        <v>3</v>
      </c>
      <c r="B2" s="1" t="s">
        <v>7</v>
      </c>
      <c r="C2" s="1" t="s">
        <v>8</v>
      </c>
      <c r="D2" s="1" t="s">
        <v>8</v>
      </c>
      <c r="E2" s="1" t="s">
        <v>8</v>
      </c>
      <c r="G2" s="147" t="s">
        <v>325</v>
      </c>
      <c r="H2" s="147"/>
      <c r="I2" s="147"/>
    </row>
    <row r="3" spans="1:9" ht="15" x14ac:dyDescent="0.35">
      <c r="A3" s="1" t="s">
        <v>4</v>
      </c>
      <c r="B3" s="1" t="s">
        <v>7</v>
      </c>
      <c r="C3" s="1" t="s">
        <v>322</v>
      </c>
      <c r="D3" s="1" t="s">
        <v>7</v>
      </c>
      <c r="E3" s="1" t="s">
        <v>7</v>
      </c>
      <c r="G3" s="147"/>
      <c r="H3" s="147"/>
      <c r="I3" s="147"/>
    </row>
    <row r="4" spans="1:9" ht="15" x14ac:dyDescent="0.35">
      <c r="A4" s="1" t="s">
        <v>9</v>
      </c>
      <c r="B4" s="1" t="s">
        <v>7</v>
      </c>
      <c r="C4" s="1" t="s">
        <v>8</v>
      </c>
      <c r="D4" s="1" t="s">
        <v>8</v>
      </c>
      <c r="E4" s="1" t="s">
        <v>8</v>
      </c>
      <c r="G4" s="147"/>
      <c r="H4" s="147"/>
      <c r="I4" s="147"/>
    </row>
    <row r="5" spans="1:9" ht="15" x14ac:dyDescent="0.35">
      <c r="A5" s="1" t="s">
        <v>94</v>
      </c>
      <c r="B5" s="1" t="s">
        <v>8</v>
      </c>
      <c r="C5" s="1" t="s">
        <v>8</v>
      </c>
      <c r="D5" s="1" t="s">
        <v>8</v>
      </c>
      <c r="E5" s="1" t="s">
        <v>7</v>
      </c>
      <c r="G5" s="147"/>
      <c r="H5" s="147"/>
      <c r="I5" s="147"/>
    </row>
    <row r="6" spans="1:9" ht="15" x14ac:dyDescent="0.35">
      <c r="A6" s="1" t="s">
        <v>48</v>
      </c>
      <c r="B6" s="1" t="s">
        <v>7</v>
      </c>
      <c r="C6" s="1" t="s">
        <v>8</v>
      </c>
      <c r="D6" s="1" t="s">
        <v>7</v>
      </c>
      <c r="E6" s="1" t="s">
        <v>8</v>
      </c>
      <c r="G6" s="147"/>
      <c r="H6" s="147"/>
      <c r="I6" s="147"/>
    </row>
    <row r="7" spans="1:9" ht="15" x14ac:dyDescent="0.35">
      <c r="A7" s="1" t="s">
        <v>111</v>
      </c>
      <c r="B7" s="1" t="s">
        <v>8</v>
      </c>
      <c r="C7" s="1" t="s">
        <v>8</v>
      </c>
      <c r="D7" s="1" t="s">
        <v>7</v>
      </c>
      <c r="E7" s="1" t="s">
        <v>8</v>
      </c>
      <c r="G7" s="147"/>
      <c r="H7" s="147"/>
      <c r="I7" s="147"/>
    </row>
    <row r="8" spans="1:9" ht="15" x14ac:dyDescent="0.35">
      <c r="A8" s="1" t="s">
        <v>112</v>
      </c>
      <c r="B8" s="1" t="s">
        <v>8</v>
      </c>
      <c r="C8" s="1" t="s">
        <v>8</v>
      </c>
      <c r="D8" s="1" t="s">
        <v>7</v>
      </c>
      <c r="E8" s="1" t="s">
        <v>8</v>
      </c>
      <c r="G8" s="147"/>
      <c r="H8" s="147"/>
      <c r="I8" s="147"/>
    </row>
    <row r="9" spans="1:9" ht="15" x14ac:dyDescent="0.35">
      <c r="A9" s="1" t="s">
        <v>5</v>
      </c>
      <c r="B9" s="1" t="s">
        <v>8</v>
      </c>
      <c r="C9" s="1" t="s">
        <v>8</v>
      </c>
      <c r="D9" s="1" t="s">
        <v>8</v>
      </c>
      <c r="E9" s="1" t="s">
        <v>7</v>
      </c>
      <c r="G9" s="147"/>
      <c r="H9" s="147"/>
      <c r="I9" s="147"/>
    </row>
    <row r="10" spans="1:9" ht="15" x14ac:dyDescent="0.35">
      <c r="A10" s="1" t="s">
        <v>72</v>
      </c>
      <c r="B10" s="1" t="s">
        <v>8</v>
      </c>
      <c r="C10" s="1" t="s">
        <v>8</v>
      </c>
      <c r="D10" s="1" t="s">
        <v>8</v>
      </c>
      <c r="E10" s="1" t="s">
        <v>7</v>
      </c>
      <c r="G10" s="147"/>
      <c r="H10" s="147"/>
      <c r="I10" s="147"/>
    </row>
    <row r="11" spans="1:9" ht="15" x14ac:dyDescent="0.35">
      <c r="A11" s="1" t="s">
        <v>73</v>
      </c>
      <c r="B11" s="1" t="s">
        <v>8</v>
      </c>
      <c r="C11" s="1" t="s">
        <v>8</v>
      </c>
      <c r="D11" s="1" t="s">
        <v>8</v>
      </c>
      <c r="E11" s="1" t="s">
        <v>7</v>
      </c>
      <c r="G11" s="147"/>
      <c r="H11" s="147"/>
      <c r="I11" s="147"/>
    </row>
    <row r="12" spans="1:9" ht="15" x14ac:dyDescent="0.35">
      <c r="A12" s="1" t="s">
        <v>113</v>
      </c>
      <c r="B12" s="1" t="s">
        <v>114</v>
      </c>
      <c r="C12" s="1" t="s">
        <v>8</v>
      </c>
      <c r="D12" s="1" t="s">
        <v>114</v>
      </c>
      <c r="E12" s="1"/>
      <c r="G12" s="147"/>
      <c r="H12" s="147"/>
      <c r="I12" s="147"/>
    </row>
    <row r="14" spans="1:9" ht="39" customHeight="1" x14ac:dyDescent="0.35">
      <c r="A14" s="148" t="s">
        <v>282</v>
      </c>
      <c r="B14" s="148"/>
      <c r="C14" s="148"/>
      <c r="D14" s="148"/>
      <c r="E14" s="148"/>
    </row>
    <row r="15" spans="1:9" ht="123.5" customHeight="1" x14ac:dyDescent="0.35">
      <c r="A15" s="148" t="s">
        <v>324</v>
      </c>
      <c r="B15" s="148"/>
      <c r="C15" s="148"/>
      <c r="D15" s="148"/>
      <c r="E15" s="148"/>
    </row>
  </sheetData>
  <sheetProtection algorithmName="SHA-512" hashValue="8/2j5o2N2hR6tC4LihPhv+BhGP9g0Ps0xD3cCCZYF4j1YdR9YZwWomMG+6TOujkPcLPrmqhvnpNbyYUnIN37Rw==" saltValue="S9ggH1UG8Or1krZg+Ot8Ng==" spinCount="100000" sheet="1" objects="1" scenarios="1"/>
  <protectedRanges>
    <protectedRange algorithmName="SHA-512" hashValue="03V7Xe6Wr0y2tgu91Qz/Nl9OwsldHaPifo//FuShnN6+Epj52YD/iRU424QtCbGsl5qQgxF6PNDNcpexPfx+8g==" saltValue="Wmw7pDJoeq3feS4QjcWEGw==" spinCount="100000" sqref="A16:E19" name="Bereich1"/>
  </protectedRanges>
  <mergeCells count="3">
    <mergeCell ref="G2:I12"/>
    <mergeCell ref="A15:E15"/>
    <mergeCell ref="A14:E14"/>
  </mergeCells>
  <pageMargins left="0.7" right="0.7" top="0.78740157499999996" bottom="0.78740157499999996" header="0.3" footer="0.3"/>
  <pageSetup paperSize="9"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K17"/>
  <sheetViews>
    <sheetView tabSelected="1" workbookViewId="0">
      <selection activeCell="D12" sqref="D12"/>
    </sheetView>
  </sheetViews>
  <sheetFormatPr baseColWidth="10" defaultRowHeight="14.5" x14ac:dyDescent="0.35"/>
  <cols>
    <col min="2" max="2" width="43.26953125" customWidth="1"/>
    <col min="3" max="3" width="20.453125" customWidth="1"/>
    <col min="4" max="4" width="13" customWidth="1"/>
    <col min="5" max="5" width="13.1796875" customWidth="1"/>
    <col min="6" max="6" width="12.453125" customWidth="1"/>
  </cols>
  <sheetData>
    <row r="1" spans="1:11" ht="30" x14ac:dyDescent="0.35">
      <c r="B1" s="113" t="s">
        <v>28</v>
      </c>
      <c r="C1" s="39" t="s">
        <v>33</v>
      </c>
      <c r="D1" s="39" t="s">
        <v>21</v>
      </c>
      <c r="E1" s="29" t="s">
        <v>39</v>
      </c>
      <c r="F1" s="29" t="s">
        <v>40</v>
      </c>
      <c r="G1" s="29" t="s">
        <v>56</v>
      </c>
    </row>
    <row r="2" spans="1:11" ht="15" customHeight="1" x14ac:dyDescent="0.35">
      <c r="B2" s="4" t="s">
        <v>29</v>
      </c>
      <c r="C2" s="1" t="s">
        <v>22</v>
      </c>
      <c r="D2" s="1">
        <v>1</v>
      </c>
      <c r="E2" s="1">
        <v>0</v>
      </c>
      <c r="F2" s="1">
        <v>0</v>
      </c>
      <c r="G2" s="1">
        <v>0</v>
      </c>
      <c r="I2" s="147" t="s">
        <v>308</v>
      </c>
      <c r="J2" s="147"/>
      <c r="K2" s="147"/>
    </row>
    <row r="3" spans="1:11" ht="15" x14ac:dyDescent="0.35">
      <c r="B3" s="4" t="s">
        <v>30</v>
      </c>
      <c r="C3" s="1" t="s">
        <v>23</v>
      </c>
      <c r="D3" s="1">
        <v>2</v>
      </c>
      <c r="E3" s="1">
        <v>0</v>
      </c>
      <c r="F3" s="1">
        <v>0</v>
      </c>
      <c r="G3" s="1">
        <v>0</v>
      </c>
      <c r="I3" s="147"/>
      <c r="J3" s="147"/>
      <c r="K3" s="147"/>
    </row>
    <row r="4" spans="1:11" ht="15" x14ac:dyDescent="0.35">
      <c r="B4" s="4" t="s">
        <v>31</v>
      </c>
      <c r="C4" s="1" t="s">
        <v>24</v>
      </c>
      <c r="D4" s="1">
        <v>3</v>
      </c>
      <c r="E4" s="1">
        <v>0</v>
      </c>
      <c r="F4" s="1">
        <v>0</v>
      </c>
      <c r="G4" s="1">
        <v>0</v>
      </c>
      <c r="I4" s="147"/>
      <c r="J4" s="147"/>
      <c r="K4" s="147"/>
    </row>
    <row r="5" spans="1:11" ht="15" x14ac:dyDescent="0.35">
      <c r="B5" s="4" t="s">
        <v>32</v>
      </c>
      <c r="C5" s="1" t="s">
        <v>25</v>
      </c>
      <c r="D5" s="1">
        <v>4</v>
      </c>
      <c r="E5" s="1">
        <v>0</v>
      </c>
      <c r="F5" s="1">
        <v>0</v>
      </c>
      <c r="G5" s="1">
        <v>0</v>
      </c>
      <c r="I5" s="147"/>
      <c r="J5" s="147"/>
      <c r="K5" s="147"/>
    </row>
    <row r="6" spans="1:11" ht="15" x14ac:dyDescent="0.35">
      <c r="B6" s="4" t="s">
        <v>18</v>
      </c>
      <c r="C6" s="1" t="s">
        <v>26</v>
      </c>
      <c r="D6" s="1">
        <v>5</v>
      </c>
      <c r="E6" s="1">
        <v>0</v>
      </c>
      <c r="F6" s="1">
        <v>0</v>
      </c>
      <c r="G6" s="1">
        <v>0</v>
      </c>
      <c r="I6" s="147"/>
      <c r="J6" s="147"/>
      <c r="K6" s="147"/>
    </row>
    <row r="7" spans="1:11" ht="15" x14ac:dyDescent="0.35">
      <c r="B7" s="4"/>
      <c r="C7" s="1"/>
      <c r="D7" s="1"/>
      <c r="I7" s="147"/>
      <c r="J7" s="147"/>
      <c r="K7" s="147"/>
    </row>
    <row r="8" spans="1:11" ht="15" x14ac:dyDescent="0.35">
      <c r="A8" s="33" t="s">
        <v>16</v>
      </c>
      <c r="B8" s="114" t="s">
        <v>31</v>
      </c>
      <c r="C8" s="115" t="s">
        <v>33</v>
      </c>
      <c r="D8" s="33" t="s">
        <v>21</v>
      </c>
      <c r="E8" s="33" t="s">
        <v>6</v>
      </c>
      <c r="F8" s="33" t="s">
        <v>13</v>
      </c>
      <c r="G8" s="33" t="s">
        <v>27</v>
      </c>
      <c r="I8" s="147"/>
      <c r="J8" s="147"/>
      <c r="K8" s="147"/>
    </row>
    <row r="9" spans="1:11" ht="15" x14ac:dyDescent="0.35">
      <c r="A9" s="1" t="str">
        <f>IFERROR('1. Standorte'!A2,"-")</f>
        <v>Standort A</v>
      </c>
      <c r="B9" s="116"/>
      <c r="C9" s="117"/>
      <c r="D9" s="1" t="str">
        <f>IFERROR(VLOOKUP(Überwärmungspotential[[#This Row],[Überwärmungsstufe]],Versiegelung[[Versieglungsstufe]:[Betroffenheit Hitze]],2),"-")</f>
        <v>-</v>
      </c>
      <c r="E9" s="1"/>
      <c r="F9" s="1"/>
      <c r="G9" s="1"/>
      <c r="I9" s="147"/>
      <c r="J9" s="147"/>
      <c r="K9" s="147"/>
    </row>
    <row r="10" spans="1:11" ht="15" x14ac:dyDescent="0.35">
      <c r="A10" s="1" t="str">
        <f>IFERROR('1. Standorte'!A3,"-")</f>
        <v>Standort B</v>
      </c>
      <c r="B10" s="116"/>
      <c r="C10" s="117"/>
      <c r="D10" s="1" t="str">
        <f>IFERROR(VLOOKUP(Überwärmungspotential[[#This Row],[Überwärmungsstufe]],Versiegelung[[Versieglungsstufe]:[Betroffenheit Hitze]],2),"-")</f>
        <v>-</v>
      </c>
      <c r="E10" s="1"/>
      <c r="F10" s="1"/>
      <c r="G10" s="1"/>
    </row>
    <row r="11" spans="1:11" ht="15" x14ac:dyDescent="0.35">
      <c r="A11" s="1" t="str">
        <f>IFERROR('1. Standorte'!A4,"-")</f>
        <v>Standort C</v>
      </c>
      <c r="B11" s="116"/>
      <c r="C11" s="117"/>
      <c r="D11" s="3" t="str">
        <f>IFERROR(VLOOKUP(Überwärmungspotential[[#This Row],[Überwärmungsstufe]],Versiegelung[[Versieglungsstufe]:[Betroffenheit Hitze]],2),"-")</f>
        <v>-</v>
      </c>
      <c r="E11" s="1"/>
      <c r="F11" s="1"/>
      <c r="G11" s="1"/>
    </row>
    <row r="12" spans="1:11" ht="15" customHeight="1" x14ac:dyDescent="0.35">
      <c r="A12" s="1">
        <f>IFERROR('1. Standorte'!A5,"-")</f>
        <v>0</v>
      </c>
      <c r="B12" s="116"/>
      <c r="C12" s="117"/>
      <c r="D12" s="3" t="str">
        <f>IFERROR(VLOOKUP(Überwärmungspotential[[#This Row],[Überwärmungsstufe]],Versiegelung[[Versieglungsstufe]:[Betroffenheit Hitze]],2),"-")</f>
        <v>-</v>
      </c>
      <c r="E12" s="1"/>
      <c r="F12" s="1"/>
      <c r="G12" s="1"/>
      <c r="I12" s="147" t="s">
        <v>326</v>
      </c>
      <c r="J12" s="147"/>
      <c r="K12" s="147"/>
    </row>
    <row r="13" spans="1:11" ht="15" x14ac:dyDescent="0.35">
      <c r="A13" s="1">
        <f>'1. Standorte'!A6</f>
        <v>0</v>
      </c>
      <c r="B13" s="116"/>
      <c r="C13" s="117"/>
      <c r="D13" s="3" t="str">
        <f>IFERROR(VLOOKUP(Überwärmungspotential[[#This Row],[Überwärmungsstufe]],Versiegelung[[Versieglungsstufe]:[Betroffenheit Hitze]],2),"-")</f>
        <v>-</v>
      </c>
      <c r="E13" s="1"/>
      <c r="F13" s="1"/>
      <c r="G13" s="1"/>
      <c r="I13" s="147"/>
      <c r="J13" s="147"/>
      <c r="K13" s="147"/>
    </row>
    <row r="14" spans="1:11" ht="15" x14ac:dyDescent="0.35">
      <c r="A14" s="1">
        <f>'1. Standorte'!A7</f>
        <v>0</v>
      </c>
      <c r="B14" s="116"/>
      <c r="C14" s="117"/>
      <c r="D14" s="3" t="str">
        <f>IFERROR(VLOOKUP(Überwärmungspotential[[#This Row],[Überwärmungsstufe]],Versiegelung[[Versieglungsstufe]:[Betroffenheit Hitze]],2),"-")</f>
        <v>-</v>
      </c>
      <c r="E14" s="1"/>
      <c r="F14" s="1"/>
      <c r="G14" s="1"/>
      <c r="I14" s="147"/>
      <c r="J14" s="147"/>
      <c r="K14" s="147"/>
    </row>
    <row r="15" spans="1:11" ht="15" x14ac:dyDescent="0.35">
      <c r="A15" s="1">
        <f>'1. Standorte'!A8</f>
        <v>0</v>
      </c>
      <c r="B15" s="116"/>
      <c r="C15" s="117"/>
      <c r="D15" s="3" t="str">
        <f>IFERROR(VLOOKUP(Überwärmungspotential[[#This Row],[Überwärmungsstufe]],Versiegelung[[Versieglungsstufe]:[Betroffenheit Hitze]],2),"-")</f>
        <v>-</v>
      </c>
      <c r="E15" s="1"/>
      <c r="F15" s="1"/>
      <c r="G15" s="1"/>
      <c r="I15" s="147"/>
      <c r="J15" s="147"/>
      <c r="K15" s="147"/>
    </row>
    <row r="16" spans="1:11" ht="15" x14ac:dyDescent="0.35">
      <c r="A16" s="1">
        <f>'1. Standorte'!A9</f>
        <v>0</v>
      </c>
      <c r="B16" s="116"/>
      <c r="C16" s="117"/>
      <c r="D16" s="3" t="str">
        <f>IFERROR(VLOOKUP(Überwärmungspotential[[#This Row],[Überwärmungsstufe]],Versiegelung[[Versieglungsstufe]:[Betroffenheit Hitze]],2),"-")</f>
        <v>-</v>
      </c>
      <c r="E16" s="1"/>
      <c r="F16" s="1"/>
      <c r="G16" s="1"/>
    </row>
    <row r="17" spans="1:7" ht="15" x14ac:dyDescent="0.35">
      <c r="A17" s="1">
        <f>'1. Standorte'!A10</f>
        <v>0</v>
      </c>
      <c r="B17" s="116"/>
      <c r="C17" s="117"/>
      <c r="D17" s="3" t="str">
        <f>IFERROR(VLOOKUP(Überwärmungspotential[[#This Row],[Überwärmungsstufe]],Versiegelung[[Versieglungsstufe]:[Betroffenheit Hitze]],2),"-")</f>
        <v>-</v>
      </c>
      <c r="E17" s="1"/>
      <c r="F17" s="1"/>
      <c r="G17" s="1"/>
    </row>
  </sheetData>
  <sheetProtection algorithmName="SHA-512" hashValue="bncYExEFlwM4tCpAzfRdGDlQ0BjjCG1WXbVNW/M9luv+FF5hyGmdbO/Bp6E7DmYULjepliUfx/fRzkgJem36Yw==" saltValue="e0iwchCe668rYPMaVouT5Q==" spinCount="100000" sheet="1" objects="1" scenarios="1"/>
  <mergeCells count="2">
    <mergeCell ref="I2:K9"/>
    <mergeCell ref="I12:K15"/>
  </mergeCells>
  <pageMargins left="0.7" right="0.7" top="0.78740157499999996" bottom="0.78740157499999996"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K17"/>
  <sheetViews>
    <sheetView workbookViewId="0">
      <selection activeCell="D11" sqref="D11"/>
    </sheetView>
  </sheetViews>
  <sheetFormatPr baseColWidth="10" defaultRowHeight="15" x14ac:dyDescent="0.35"/>
  <cols>
    <col min="1" max="1" width="20.453125" style="1" customWidth="1"/>
    <col min="2" max="2" width="13.36328125" style="4" customWidth="1"/>
    <col min="3" max="3" width="13.1796875" style="1" customWidth="1"/>
    <col min="4" max="4" width="12.1796875" style="1" customWidth="1"/>
    <col min="5" max="5" width="14" style="1" customWidth="1"/>
    <col min="6" max="6" width="13.26953125" style="1" customWidth="1"/>
    <col min="7" max="7" width="12.08984375" style="1" customWidth="1"/>
    <col min="8" max="16384" width="10.90625" style="1"/>
  </cols>
  <sheetData>
    <row r="1" spans="1:11" ht="30" x14ac:dyDescent="0.35">
      <c r="A1" s="29" t="s">
        <v>309</v>
      </c>
      <c r="B1" s="30" t="s">
        <v>19</v>
      </c>
      <c r="C1" s="29" t="s">
        <v>20</v>
      </c>
      <c r="D1" s="29" t="s">
        <v>21</v>
      </c>
      <c r="E1" s="29" t="s">
        <v>39</v>
      </c>
      <c r="F1" s="29" t="s">
        <v>40</v>
      </c>
      <c r="G1" s="29" t="s">
        <v>56</v>
      </c>
    </row>
    <row r="2" spans="1:11" ht="15" customHeight="1" x14ac:dyDescent="0.35">
      <c r="A2" s="2">
        <v>0</v>
      </c>
      <c r="B2" s="4">
        <v>0.1</v>
      </c>
      <c r="C2" s="1" t="s">
        <v>22</v>
      </c>
      <c r="D2" s="1">
        <v>1</v>
      </c>
      <c r="E2" s="1">
        <v>0</v>
      </c>
      <c r="F2" s="1">
        <v>5</v>
      </c>
      <c r="G2" s="1">
        <v>1</v>
      </c>
      <c r="I2" s="147" t="s">
        <v>149</v>
      </c>
      <c r="J2" s="147"/>
      <c r="K2" s="147"/>
    </row>
    <row r="3" spans="1:11" x14ac:dyDescent="0.35">
      <c r="A3" s="2">
        <v>0.1</v>
      </c>
      <c r="B3" s="4">
        <v>0.5</v>
      </c>
      <c r="C3" s="1" t="s">
        <v>23</v>
      </c>
      <c r="D3" s="1">
        <v>2</v>
      </c>
      <c r="E3" s="1">
        <v>0</v>
      </c>
      <c r="F3" s="1">
        <v>4</v>
      </c>
      <c r="G3" s="1">
        <v>2</v>
      </c>
      <c r="I3" s="147"/>
      <c r="J3" s="147"/>
      <c r="K3" s="147"/>
    </row>
    <row r="4" spans="1:11" x14ac:dyDescent="0.35">
      <c r="A4" s="2">
        <v>0.45</v>
      </c>
      <c r="B4" s="4">
        <v>0.75</v>
      </c>
      <c r="C4" s="1" t="s">
        <v>24</v>
      </c>
      <c r="D4" s="1">
        <v>3</v>
      </c>
      <c r="E4" s="1">
        <v>0</v>
      </c>
      <c r="F4" s="1">
        <v>3</v>
      </c>
      <c r="G4" s="1">
        <v>3</v>
      </c>
      <c r="I4" s="147"/>
      <c r="J4" s="147"/>
      <c r="K4" s="147"/>
    </row>
    <row r="5" spans="1:11" x14ac:dyDescent="0.35">
      <c r="A5" s="2">
        <v>0.7</v>
      </c>
      <c r="B5" s="4">
        <v>0.9</v>
      </c>
      <c r="C5" s="1" t="s">
        <v>25</v>
      </c>
      <c r="D5" s="1">
        <v>4</v>
      </c>
      <c r="E5" s="1">
        <v>0</v>
      </c>
      <c r="F5" s="1">
        <v>2</v>
      </c>
      <c r="G5" s="1">
        <v>4</v>
      </c>
      <c r="I5" s="147"/>
      <c r="J5" s="147"/>
      <c r="K5" s="147"/>
    </row>
    <row r="6" spans="1:11" x14ac:dyDescent="0.35">
      <c r="A6" s="2">
        <v>0.85</v>
      </c>
      <c r="B6" s="4">
        <v>1</v>
      </c>
      <c r="C6" s="1" t="s">
        <v>26</v>
      </c>
      <c r="D6" s="1">
        <v>5</v>
      </c>
      <c r="E6" s="1">
        <v>0</v>
      </c>
      <c r="F6" s="1">
        <v>1</v>
      </c>
      <c r="G6" s="1">
        <v>5</v>
      </c>
      <c r="I6" s="147"/>
      <c r="J6" s="147"/>
      <c r="K6" s="147"/>
    </row>
    <row r="7" spans="1:11" x14ac:dyDescent="0.35">
      <c r="I7"/>
      <c r="J7"/>
      <c r="K7"/>
    </row>
    <row r="8" spans="1:11" ht="38.5" customHeight="1" x14ac:dyDescent="0.35">
      <c r="A8" s="1" t="s">
        <v>16</v>
      </c>
      <c r="B8" s="136" t="s">
        <v>17</v>
      </c>
      <c r="C8" s="137" t="s">
        <v>20</v>
      </c>
      <c r="D8" s="122" t="s">
        <v>21</v>
      </c>
      <c r="E8" s="122" t="s">
        <v>39</v>
      </c>
      <c r="F8" s="122" t="s">
        <v>40</v>
      </c>
      <c r="G8" s="122" t="s">
        <v>56</v>
      </c>
      <c r="I8" s="147" t="s">
        <v>118</v>
      </c>
      <c r="J8" s="147"/>
      <c r="K8" s="147"/>
    </row>
    <row r="9" spans="1:11" x14ac:dyDescent="0.35">
      <c r="A9" s="1" t="str">
        <f>'1. Standorte'!A2</f>
        <v>Standort A</v>
      </c>
      <c r="B9" s="116"/>
      <c r="C9" s="117"/>
      <c r="D9" s="1" t="str">
        <f>IFERROR(INDEX(Versiegelung[],MATCH(Versieglungsgrad[[#This Row],[Versieglungsstufe]],Versiegelung[Versieglungsstufe],0),4),"-")</f>
        <v>-</v>
      </c>
      <c r="E9" s="1">
        <v>0</v>
      </c>
      <c r="F9" s="1" t="str">
        <f>IFERROR(VLOOKUP(Versieglungsgrad[[#This Row],[Versieglungsstufe]],Versiegelung[[Versieglungsstufe]:[Betroffenheit Dürre]],4),"-")</f>
        <v>-</v>
      </c>
      <c r="G9" s="1" t="str">
        <f>IFERROR(VLOOKUP(Versieglungsgrad[[#This Row],[Versieglungsstufe]],Versiegelung[[Versieglungsstufe]:[Anpassungspotential]],5),"-")</f>
        <v>-</v>
      </c>
      <c r="I9" s="147"/>
      <c r="J9" s="147"/>
      <c r="K9" s="147"/>
    </row>
    <row r="10" spans="1:11" x14ac:dyDescent="0.35">
      <c r="A10" s="1" t="str">
        <f>'1. Standorte'!A3</f>
        <v>Standort B</v>
      </c>
      <c r="B10" s="116"/>
      <c r="C10" s="117"/>
      <c r="D10" s="1" t="str">
        <f>IFERROR(INDEX(Versiegelung[],MATCH(Versieglungsgrad[[#This Row],[Versieglungsstufe]],Versiegelung[Versieglungsstufe],0),4),"-")</f>
        <v>-</v>
      </c>
      <c r="E10" s="1">
        <v>0</v>
      </c>
      <c r="F10" s="1" t="str">
        <f>IFERROR(VLOOKUP(Versieglungsgrad[[#This Row],[Versieglungsstufe]],Versiegelung[[Versieglungsstufe]:[Betroffenheit Dürre]],4),"-")</f>
        <v>-</v>
      </c>
      <c r="G10" s="1" t="str">
        <f>IFERROR(VLOOKUP(Versieglungsgrad[[#This Row],[Versieglungsstufe]],Versiegelung[[Versieglungsstufe]:[Anpassungspotential]],5),"-")</f>
        <v>-</v>
      </c>
      <c r="I10" s="147"/>
      <c r="J10" s="147"/>
      <c r="K10" s="147"/>
    </row>
    <row r="11" spans="1:11" x14ac:dyDescent="0.35">
      <c r="A11" s="1" t="str">
        <f>'1. Standorte'!A4</f>
        <v>Standort C</v>
      </c>
      <c r="B11" s="116"/>
      <c r="C11" s="117"/>
      <c r="D11" s="3" t="str">
        <f>IFERROR(INDEX(Versiegelung[],MATCH(Versieglungsgrad[[#This Row],[Versieglungsstufe]],Versiegelung[Versieglungsstufe],0),4),"-")</f>
        <v>-</v>
      </c>
      <c r="E11" s="1">
        <v>0</v>
      </c>
      <c r="F11" s="1" t="str">
        <f>IFERROR(VLOOKUP(Versieglungsgrad[[#This Row],[Versieglungsstufe]],Versiegelung[[Versieglungsstufe]:[Betroffenheit Dürre]],4),"-")</f>
        <v>-</v>
      </c>
      <c r="G11" s="1" t="str">
        <f>IFERROR(VLOOKUP(Versieglungsgrad[[#This Row],[Versieglungsstufe]],Versiegelung[[Versieglungsstufe]:[Anpassungspotential]],5),"-")</f>
        <v>-</v>
      </c>
    </row>
    <row r="12" spans="1:11" x14ac:dyDescent="0.35">
      <c r="A12" s="1">
        <f>'1. Standorte'!A5</f>
        <v>0</v>
      </c>
      <c r="B12" s="116"/>
      <c r="C12" s="117"/>
      <c r="D12" s="3" t="str">
        <f>IFERROR(INDEX(Versiegelung[],MATCH(Versieglungsgrad[[#This Row],[Versieglungsstufe]],Versiegelung[Versieglungsstufe],0),4),"-")</f>
        <v>-</v>
      </c>
      <c r="E12" s="1">
        <v>0</v>
      </c>
      <c r="F12" s="1" t="str">
        <f>IFERROR(VLOOKUP(Versieglungsgrad[[#This Row],[Versieglungsstufe]],Versiegelung[[Versieglungsstufe]:[Betroffenheit Dürre]],4),"-")</f>
        <v>-</v>
      </c>
      <c r="G12" s="1" t="str">
        <f>IFERROR(VLOOKUP(Versieglungsgrad[[#This Row],[Versieglungsstufe]],Versiegelung[[Versieglungsstufe]:[Anpassungspotential]],5),"-")</f>
        <v>-</v>
      </c>
    </row>
    <row r="13" spans="1:11" x14ac:dyDescent="0.35">
      <c r="A13" s="1">
        <f>'1. Standorte'!A6</f>
        <v>0</v>
      </c>
      <c r="B13" s="116"/>
      <c r="C13" s="117"/>
      <c r="D13" s="3" t="str">
        <f>IFERROR(INDEX(Versiegelung[],MATCH(Versieglungsgrad[[#This Row],[Versieglungsstufe]],Versiegelung[Versieglungsstufe],0),4),"-")</f>
        <v>-</v>
      </c>
      <c r="E13" s="1">
        <v>0</v>
      </c>
      <c r="F13" s="1" t="str">
        <f>IFERROR(VLOOKUP(Versieglungsgrad[[#This Row],[Versieglungsstufe]],Versiegelung[[Versieglungsstufe]:[Betroffenheit Dürre]],4),"-")</f>
        <v>-</v>
      </c>
      <c r="G13" s="1" t="str">
        <f>IFERROR(VLOOKUP(Versieglungsgrad[[#This Row],[Versieglungsstufe]],Versiegelung[[Versieglungsstufe]:[Anpassungspotential]],5),"-")</f>
        <v>-</v>
      </c>
    </row>
    <row r="14" spans="1:11" x14ac:dyDescent="0.35">
      <c r="A14" s="1">
        <f>'1. Standorte'!A7</f>
        <v>0</v>
      </c>
      <c r="B14" s="116"/>
      <c r="C14" s="117"/>
      <c r="D14" s="3" t="str">
        <f>IFERROR(INDEX(Versiegelung[],MATCH(Versieglungsgrad[[#This Row],[Versieglungsstufe]],Versiegelung[Versieglungsstufe],0),4),"-")</f>
        <v>-</v>
      </c>
      <c r="E14" s="1">
        <v>0</v>
      </c>
      <c r="F14" s="1" t="str">
        <f>IFERROR(VLOOKUP(Versieglungsgrad[[#This Row],[Versieglungsstufe]],Versiegelung[[Versieglungsstufe]:[Betroffenheit Dürre]],4),"-")</f>
        <v>-</v>
      </c>
      <c r="G14" s="1" t="str">
        <f>IFERROR(VLOOKUP(Versieglungsgrad[[#This Row],[Versieglungsstufe]],Versiegelung[[Versieglungsstufe]:[Anpassungspotential]],5),"-")</f>
        <v>-</v>
      </c>
    </row>
    <row r="15" spans="1:11" x14ac:dyDescent="0.35">
      <c r="A15" s="1">
        <f>'1. Standorte'!A8</f>
        <v>0</v>
      </c>
      <c r="B15" s="116"/>
      <c r="C15" s="117"/>
      <c r="D15" s="3" t="str">
        <f>IFERROR(INDEX(Versiegelung[],MATCH(Versieglungsgrad[[#This Row],[Versieglungsstufe]],Versiegelung[Versieglungsstufe],0),4),"-")</f>
        <v>-</v>
      </c>
      <c r="E15" s="1">
        <v>0</v>
      </c>
      <c r="F15" s="1" t="str">
        <f>IFERROR(VLOOKUP(Versieglungsgrad[[#This Row],[Versieglungsstufe]],Versiegelung[[Versieglungsstufe]:[Betroffenheit Dürre]],4),"-")</f>
        <v>-</v>
      </c>
      <c r="G15" s="1" t="str">
        <f>IFERROR(VLOOKUP(Versieglungsgrad[[#This Row],[Versieglungsstufe]],Versiegelung[[Versieglungsstufe]:[Anpassungspotential]],5),"-")</f>
        <v>-</v>
      </c>
    </row>
    <row r="16" spans="1:11" x14ac:dyDescent="0.35">
      <c r="A16" s="1">
        <f>'1. Standorte'!A9</f>
        <v>0</v>
      </c>
      <c r="B16" s="116"/>
      <c r="C16" s="117"/>
      <c r="D16" s="3" t="str">
        <f>IFERROR(INDEX(Versiegelung[],MATCH(Versieglungsgrad[[#This Row],[Versieglungsstufe]],Versiegelung[Versieglungsstufe],0),4),"-")</f>
        <v>-</v>
      </c>
      <c r="E16" s="1">
        <v>0</v>
      </c>
      <c r="F16" s="1" t="str">
        <f>IFERROR(VLOOKUP(Versieglungsgrad[[#This Row],[Versieglungsstufe]],Versiegelung[[Versieglungsstufe]:[Betroffenheit Dürre]],4),"-")</f>
        <v>-</v>
      </c>
      <c r="G16" s="1" t="str">
        <f>IFERROR(VLOOKUP(Versieglungsgrad[[#This Row],[Versieglungsstufe]],Versiegelung[[Versieglungsstufe]:[Anpassungspotential]],5),"-")</f>
        <v>-</v>
      </c>
    </row>
    <row r="17" spans="1:7" x14ac:dyDescent="0.35">
      <c r="A17" s="1" t="s">
        <v>78</v>
      </c>
      <c r="B17" s="4" t="str">
        <f>IFERROR(AVERAGE(B9:B16),"-")</f>
        <v>-</v>
      </c>
      <c r="D17" s="3" t="str">
        <f>IFERROR(INDEX(Versiegelung[],MATCH(Versieglungsgrad[[#This Row],[Versieglungsstufe]],Versiegelung[Versieglungsstufe],0),4),"-")</f>
        <v>-</v>
      </c>
      <c r="E17" s="3">
        <v>0</v>
      </c>
      <c r="F17" s="3" t="str">
        <f>IFERROR(VLOOKUP(Versieglungsgrad[[#This Row],[Versieglungsstufe]],Versiegelung[[Versieglungsstufe]:[Betroffenheit Dürre]],4),"-")</f>
        <v>-</v>
      </c>
      <c r="G17" s="3" t="str">
        <f>IFERROR(VLOOKUP(Versieglungsgrad[[#This Row],[Versieglungsstufe]],Versiegelung[[Versieglungsstufe]:[Anpassungspotential]],5),"-")</f>
        <v>-</v>
      </c>
    </row>
  </sheetData>
  <sheetProtection algorithmName="SHA-512" hashValue="73ah0hwWJPxFXCA+Zba8WU2yrWTM5oQqQg9zJtwdlvTIEhKTD/tBx0Lk3frxVz3b4dxMpkeUmMysh6FLlqM9OA==" saltValue="OnfNfJSXWtRKpLjDlAAwQg=="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9318-9811-4BB9-8447-A64EF562374E}">
  <sheetPr>
    <tabColor theme="9"/>
  </sheetPr>
  <dimension ref="A1:C25"/>
  <sheetViews>
    <sheetView topLeftCell="A16" workbookViewId="0">
      <selection activeCell="B20" sqref="B20"/>
    </sheetView>
  </sheetViews>
  <sheetFormatPr baseColWidth="10" defaultRowHeight="14.5" x14ac:dyDescent="0.35"/>
  <cols>
    <col min="1" max="1" width="31" customWidth="1"/>
    <col min="2" max="2" width="107.90625" customWidth="1"/>
    <col min="3" max="3" width="20.54296875" customWidth="1"/>
  </cols>
  <sheetData>
    <row r="1" spans="1:3" ht="15" x14ac:dyDescent="0.35">
      <c r="A1" s="47" t="s">
        <v>143</v>
      </c>
      <c r="B1" s="1"/>
    </row>
    <row r="2" spans="1:3" ht="15" x14ac:dyDescent="0.35">
      <c r="A2" s="1"/>
      <c r="B2" s="1"/>
    </row>
    <row r="3" spans="1:3" ht="267" customHeight="1" x14ac:dyDescent="0.35">
      <c r="A3" s="50" t="s">
        <v>144</v>
      </c>
      <c r="B3" s="51" t="s">
        <v>310</v>
      </c>
    </row>
    <row r="4" spans="1:3" ht="97" customHeight="1" x14ac:dyDescent="0.35">
      <c r="A4" s="50" t="s">
        <v>145</v>
      </c>
      <c r="B4" s="51" t="s">
        <v>311</v>
      </c>
    </row>
    <row r="5" spans="1:3" ht="97" customHeight="1" thickBot="1" x14ac:dyDescent="0.4">
      <c r="A5" s="149" t="s">
        <v>157</v>
      </c>
      <c r="B5" s="52" t="s">
        <v>146</v>
      </c>
    </row>
    <row r="6" spans="1:3" ht="15" thickBot="1" x14ac:dyDescent="0.4">
      <c r="A6" s="150"/>
      <c r="B6" s="49" t="s">
        <v>130</v>
      </c>
      <c r="C6" s="44" t="s">
        <v>131</v>
      </c>
    </row>
    <row r="7" spans="1:3" ht="16" customHeight="1" thickTop="1" thickBot="1" x14ac:dyDescent="0.4">
      <c r="A7" s="150"/>
      <c r="B7" s="45" t="s">
        <v>132</v>
      </c>
      <c r="C7" s="46">
        <v>0</v>
      </c>
    </row>
    <row r="8" spans="1:3" ht="15.5" customHeight="1" thickBot="1" x14ac:dyDescent="0.4">
      <c r="A8" s="150"/>
      <c r="B8" s="45" t="s">
        <v>133</v>
      </c>
      <c r="C8" s="46">
        <v>0.3</v>
      </c>
    </row>
    <row r="9" spans="1:3" ht="15.5" customHeight="1" thickBot="1" x14ac:dyDescent="0.4">
      <c r="A9" s="150"/>
      <c r="B9" s="45" t="s">
        <v>134</v>
      </c>
      <c r="C9" s="46">
        <v>0.3</v>
      </c>
    </row>
    <row r="10" spans="1:3" ht="15.5" customHeight="1" thickBot="1" x14ac:dyDescent="0.4">
      <c r="A10" s="150"/>
      <c r="B10" s="45" t="s">
        <v>135</v>
      </c>
      <c r="C10" s="46">
        <v>0.5</v>
      </c>
    </row>
    <row r="11" spans="1:3" ht="15.5" customHeight="1" thickBot="1" x14ac:dyDescent="0.4">
      <c r="A11" s="150"/>
      <c r="B11" s="45" t="s">
        <v>136</v>
      </c>
      <c r="C11" s="46">
        <v>0.7</v>
      </c>
    </row>
    <row r="12" spans="1:3" ht="15.5" customHeight="1" thickBot="1" x14ac:dyDescent="0.4">
      <c r="A12" s="150"/>
      <c r="B12" s="45" t="s">
        <v>137</v>
      </c>
      <c r="C12" s="46">
        <v>0.8</v>
      </c>
    </row>
    <row r="13" spans="1:3" ht="15.5" customHeight="1" thickBot="1" x14ac:dyDescent="0.4">
      <c r="A13" s="150"/>
      <c r="B13" s="45" t="s">
        <v>138</v>
      </c>
      <c r="C13" s="46">
        <v>1</v>
      </c>
    </row>
    <row r="14" spans="1:3" ht="15.5" customHeight="1" thickBot="1" x14ac:dyDescent="0.4">
      <c r="A14" s="150"/>
      <c r="B14" s="45" t="s">
        <v>139</v>
      </c>
      <c r="C14" s="46">
        <v>1</v>
      </c>
    </row>
    <row r="15" spans="1:3" ht="15.5" customHeight="1" thickBot="1" x14ac:dyDescent="0.4">
      <c r="A15" s="150"/>
      <c r="B15" s="45" t="s">
        <v>140</v>
      </c>
      <c r="C15" s="46">
        <v>0.5</v>
      </c>
    </row>
    <row r="16" spans="1:3" ht="15.5" customHeight="1" thickBot="1" x14ac:dyDescent="0.4">
      <c r="A16" s="150"/>
      <c r="B16" s="45" t="s">
        <v>141</v>
      </c>
      <c r="C16" s="46">
        <v>0.3</v>
      </c>
    </row>
    <row r="17" spans="1:3" ht="15.5" customHeight="1" thickBot="1" x14ac:dyDescent="0.4">
      <c r="A17" s="151"/>
      <c r="B17" s="53" t="s">
        <v>142</v>
      </c>
      <c r="C17" s="46">
        <v>0.1</v>
      </c>
    </row>
    <row r="18" spans="1:3" ht="27.5" thickBot="1" x14ac:dyDescent="0.4">
      <c r="A18" s="54" t="s">
        <v>147</v>
      </c>
      <c r="B18" s="55" t="s">
        <v>148</v>
      </c>
    </row>
    <row r="19" spans="1:3" ht="15" thickBot="1" x14ac:dyDescent="0.4">
      <c r="A19" s="152" t="s">
        <v>158</v>
      </c>
      <c r="B19" s="59" t="s">
        <v>159</v>
      </c>
      <c r="C19" s="59" t="s">
        <v>160</v>
      </c>
    </row>
    <row r="20" spans="1:3" ht="15.5" thickTop="1" thickBot="1" x14ac:dyDescent="0.4">
      <c r="A20" s="152"/>
      <c r="B20" s="60" t="s">
        <v>34</v>
      </c>
      <c r="C20" s="60" t="s">
        <v>152</v>
      </c>
    </row>
    <row r="21" spans="1:3" ht="15" thickBot="1" x14ac:dyDescent="0.4">
      <c r="A21" s="152"/>
      <c r="B21" s="60" t="s">
        <v>161</v>
      </c>
      <c r="C21" s="60" t="s">
        <v>153</v>
      </c>
    </row>
    <row r="22" spans="1:3" ht="15" thickBot="1" x14ac:dyDescent="0.4">
      <c r="A22" s="152"/>
      <c r="B22" s="60" t="s">
        <v>162</v>
      </c>
      <c r="C22" s="60" t="s">
        <v>154</v>
      </c>
    </row>
    <row r="23" spans="1:3" ht="15" thickBot="1" x14ac:dyDescent="0.4">
      <c r="A23" s="152"/>
      <c r="B23" s="60" t="s">
        <v>163</v>
      </c>
      <c r="C23" s="60" t="s">
        <v>155</v>
      </c>
    </row>
    <row r="24" spans="1:3" ht="26" x14ac:dyDescent="0.35">
      <c r="A24" s="152"/>
      <c r="B24" s="61" t="s">
        <v>164</v>
      </c>
      <c r="C24" s="61" t="s">
        <v>156</v>
      </c>
    </row>
    <row r="25" spans="1:3" ht="26" x14ac:dyDescent="0.35">
      <c r="A25" s="54" t="s">
        <v>147</v>
      </c>
      <c r="B25" s="63" t="s">
        <v>165</v>
      </c>
      <c r="C25" s="62"/>
    </row>
  </sheetData>
  <sheetProtection algorithmName="SHA-512" hashValue="v/96pwFnWY15vtx+REiCkIuE8dgoWD4M/bEI3F5686QSjKn+6yQB9p36q8L1JSEgPvfSxzpJW14egmQH+VfXlg==" saltValue="6N0IHjcD8DPyeps48tomxw==" spinCount="100000" sheet="1" objects="1" scenarios="1"/>
  <mergeCells count="2">
    <mergeCell ref="A5:A17"/>
    <mergeCell ref="A19:A2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5702-9DE1-40C3-A617-1B02DB6D1E5A}">
  <sheetPr>
    <tabColor theme="9"/>
  </sheetPr>
  <dimension ref="A1:C18"/>
  <sheetViews>
    <sheetView workbookViewId="0">
      <selection activeCell="B4" sqref="B4"/>
    </sheetView>
  </sheetViews>
  <sheetFormatPr baseColWidth="10" defaultRowHeight="14.5" x14ac:dyDescent="0.35"/>
  <cols>
    <col min="1" max="1" width="18.81640625" customWidth="1"/>
    <col min="2" max="2" width="81.54296875" customWidth="1"/>
  </cols>
  <sheetData>
    <row r="1" spans="1:3" x14ac:dyDescent="0.35">
      <c r="A1" s="106" t="s">
        <v>283</v>
      </c>
      <c r="B1" s="105"/>
      <c r="C1" s="105"/>
    </row>
    <row r="2" spans="1:3" x14ac:dyDescent="0.35">
      <c r="A2" s="106"/>
      <c r="B2" s="105"/>
      <c r="C2" s="105"/>
    </row>
    <row r="3" spans="1:3" ht="121.5" x14ac:dyDescent="0.35">
      <c r="A3" s="107" t="s">
        <v>144</v>
      </c>
      <c r="B3" s="118" t="s">
        <v>284</v>
      </c>
      <c r="C3" s="105"/>
    </row>
    <row r="4" spans="1:3" ht="108.5" thickBot="1" x14ac:dyDescent="0.4">
      <c r="A4" s="153" t="s">
        <v>296</v>
      </c>
      <c r="B4" s="119" t="s">
        <v>317</v>
      </c>
      <c r="C4" s="105"/>
    </row>
    <row r="5" spans="1:3" ht="15" thickBot="1" x14ac:dyDescent="0.4">
      <c r="A5" s="153"/>
      <c r="B5" s="110" t="s">
        <v>285</v>
      </c>
      <c r="C5" s="111" t="s">
        <v>123</v>
      </c>
    </row>
    <row r="6" spans="1:3" ht="15" thickBot="1" x14ac:dyDescent="0.4">
      <c r="A6" s="153"/>
      <c r="B6" s="108" t="s">
        <v>286</v>
      </c>
      <c r="C6" s="104" t="s">
        <v>287</v>
      </c>
    </row>
    <row r="7" spans="1:3" ht="15" thickBot="1" x14ac:dyDescent="0.4">
      <c r="A7" s="153"/>
      <c r="B7" s="108" t="s">
        <v>87</v>
      </c>
      <c r="C7" s="104" t="s">
        <v>190</v>
      </c>
    </row>
    <row r="8" spans="1:3" ht="27.5" thickBot="1" x14ac:dyDescent="0.4">
      <c r="A8" s="153"/>
      <c r="B8" s="108" t="s">
        <v>288</v>
      </c>
      <c r="C8" s="104" t="s">
        <v>289</v>
      </c>
    </row>
    <row r="9" spans="1:3" ht="27.5" thickBot="1" x14ac:dyDescent="0.4">
      <c r="A9" s="153"/>
      <c r="B9" s="108" t="s">
        <v>290</v>
      </c>
      <c r="C9" s="104" t="s">
        <v>291</v>
      </c>
    </row>
    <row r="10" spans="1:3" ht="41" thickBot="1" x14ac:dyDescent="0.4">
      <c r="A10" s="153"/>
      <c r="B10" s="108" t="s">
        <v>292</v>
      </c>
      <c r="C10" s="104" t="s">
        <v>293</v>
      </c>
    </row>
    <row r="11" spans="1:3" ht="58.5" customHeight="1" thickBot="1" x14ac:dyDescent="0.4">
      <c r="A11" s="153" t="s">
        <v>295</v>
      </c>
      <c r="B11" s="109" t="s">
        <v>294</v>
      </c>
      <c r="C11" s="105"/>
    </row>
    <row r="12" spans="1:3" ht="15" thickBot="1" x14ac:dyDescent="0.4">
      <c r="A12" s="153"/>
      <c r="B12" s="110" t="s">
        <v>297</v>
      </c>
      <c r="C12" s="111" t="s">
        <v>123</v>
      </c>
    </row>
    <row r="13" spans="1:3" ht="15" thickBot="1" x14ac:dyDescent="0.4">
      <c r="A13" s="153"/>
      <c r="B13" s="108" t="s">
        <v>298</v>
      </c>
      <c r="C13" s="104" t="s">
        <v>299</v>
      </c>
    </row>
    <row r="14" spans="1:3" ht="15" thickBot="1" x14ac:dyDescent="0.4">
      <c r="A14" s="153"/>
      <c r="B14" s="108" t="s">
        <v>288</v>
      </c>
      <c r="C14" s="104" t="s">
        <v>300</v>
      </c>
    </row>
    <row r="15" spans="1:3" ht="15" thickBot="1" x14ac:dyDescent="0.4">
      <c r="A15" s="153"/>
      <c r="B15" s="108" t="s">
        <v>290</v>
      </c>
      <c r="C15" s="104" t="s">
        <v>259</v>
      </c>
    </row>
    <row r="16" spans="1:3" ht="15" thickBot="1" x14ac:dyDescent="0.4">
      <c r="A16" s="153"/>
      <c r="B16" s="108" t="s">
        <v>301</v>
      </c>
      <c r="C16" s="104" t="s">
        <v>261</v>
      </c>
    </row>
    <row r="17" spans="1:3" ht="15" thickBot="1" x14ac:dyDescent="0.4">
      <c r="A17" s="153"/>
      <c r="B17" s="108" t="s">
        <v>302</v>
      </c>
      <c r="C17" s="104" t="s">
        <v>263</v>
      </c>
    </row>
    <row r="18" spans="1:3" x14ac:dyDescent="0.35">
      <c r="A18" s="95" t="s">
        <v>303</v>
      </c>
      <c r="B18" s="68" t="s">
        <v>304</v>
      </c>
      <c r="C18" s="105"/>
    </row>
  </sheetData>
  <sheetProtection algorithmName="SHA-512" hashValue="VcunQZe4frO7c6kTTnFTTzodKKCIESREWdTBDzsVtD0JXuKeRdM+JrfZk+nj7ootEXsF0qZwK+t0S7PYkRpEGw==" saltValue="hP+1jExJKVXwEdqafxXacA==" spinCount="100000" sheet="1" objects="1" scenarios="1"/>
  <mergeCells count="2">
    <mergeCell ref="A4:A10"/>
    <mergeCell ref="A11:A17"/>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K17"/>
  <sheetViews>
    <sheetView workbookViewId="0">
      <selection activeCell="H13" sqref="H13"/>
    </sheetView>
  </sheetViews>
  <sheetFormatPr baseColWidth="10" defaultRowHeight="14.5" x14ac:dyDescent="0.35"/>
  <cols>
    <col min="2" max="2" width="26.1796875" customWidth="1"/>
    <col min="3" max="3" width="23.6328125" customWidth="1"/>
    <col min="4" max="4" width="15.453125" customWidth="1"/>
    <col min="5" max="5" width="13.90625" customWidth="1"/>
    <col min="6" max="6" width="13.08984375" customWidth="1"/>
    <col min="7" max="7" width="12.26953125" customWidth="1"/>
  </cols>
  <sheetData>
    <row r="1" spans="1:11" ht="30" x14ac:dyDescent="0.35">
      <c r="B1" s="120" t="s">
        <v>35</v>
      </c>
      <c r="C1" s="1" t="s">
        <v>9</v>
      </c>
      <c r="D1" s="122" t="s">
        <v>21</v>
      </c>
      <c r="E1" s="122" t="s">
        <v>39</v>
      </c>
      <c r="F1" s="122" t="s">
        <v>40</v>
      </c>
      <c r="G1" s="122" t="s">
        <v>56</v>
      </c>
    </row>
    <row r="2" spans="1:11" ht="15" customHeight="1" x14ac:dyDescent="0.35">
      <c r="B2" s="4" t="s">
        <v>34</v>
      </c>
      <c r="C2" s="1" t="s">
        <v>22</v>
      </c>
      <c r="D2" s="1">
        <v>5</v>
      </c>
      <c r="E2" s="1"/>
      <c r="F2" s="1"/>
      <c r="G2" s="1"/>
      <c r="I2" s="147" t="s">
        <v>192</v>
      </c>
      <c r="J2" s="147"/>
      <c r="K2" s="147"/>
    </row>
    <row r="3" spans="1:11" ht="15" x14ac:dyDescent="0.35">
      <c r="B3" s="4" t="s">
        <v>36</v>
      </c>
      <c r="C3" s="1" t="s">
        <v>23</v>
      </c>
      <c r="D3" s="1">
        <v>4</v>
      </c>
      <c r="E3" s="1"/>
      <c r="F3" s="1"/>
      <c r="G3" s="1"/>
      <c r="I3" s="147"/>
      <c r="J3" s="147"/>
      <c r="K3" s="147"/>
    </row>
    <row r="4" spans="1:11" ht="15" x14ac:dyDescent="0.35">
      <c r="B4" s="4" t="s">
        <v>37</v>
      </c>
      <c r="C4" s="1" t="s">
        <v>24</v>
      </c>
      <c r="D4" s="1">
        <v>3</v>
      </c>
      <c r="E4" s="1"/>
      <c r="F4" s="1"/>
      <c r="G4" s="1"/>
      <c r="I4" s="147"/>
      <c r="J4" s="147"/>
      <c r="K4" s="147"/>
    </row>
    <row r="5" spans="1:11" ht="15" x14ac:dyDescent="0.35">
      <c r="B5" s="4" t="s">
        <v>38</v>
      </c>
      <c r="C5" s="1" t="s">
        <v>25</v>
      </c>
      <c r="D5" s="1">
        <v>2</v>
      </c>
      <c r="E5" s="1"/>
      <c r="F5" s="1"/>
      <c r="G5" s="1"/>
      <c r="I5" s="147"/>
      <c r="J5" s="147"/>
      <c r="K5" s="147"/>
    </row>
    <row r="6" spans="1:11" ht="15" x14ac:dyDescent="0.35">
      <c r="B6" s="121">
        <v>0.7</v>
      </c>
      <c r="C6" s="1" t="s">
        <v>26</v>
      </c>
      <c r="D6" s="1">
        <v>1</v>
      </c>
      <c r="E6" s="1"/>
      <c r="F6" s="1"/>
      <c r="G6" s="1"/>
      <c r="I6" s="147"/>
      <c r="J6" s="147"/>
      <c r="K6" s="147"/>
    </row>
    <row r="7" spans="1:11" ht="15" x14ac:dyDescent="0.35">
      <c r="B7" s="4"/>
      <c r="C7" s="1"/>
      <c r="D7" s="1"/>
    </row>
    <row r="8" spans="1:11" ht="29.5" customHeight="1" x14ac:dyDescent="0.35">
      <c r="A8" s="1" t="s">
        <v>16</v>
      </c>
      <c r="B8" s="114" t="s">
        <v>17</v>
      </c>
      <c r="C8" s="115" t="s">
        <v>9</v>
      </c>
      <c r="D8" s="122" t="s">
        <v>21</v>
      </c>
      <c r="E8" s="122" t="s">
        <v>39</v>
      </c>
      <c r="F8" s="122" t="s">
        <v>40</v>
      </c>
      <c r="G8" s="122" t="s">
        <v>56</v>
      </c>
      <c r="I8" s="147" t="s">
        <v>119</v>
      </c>
      <c r="J8" s="147"/>
      <c r="K8" s="147"/>
    </row>
    <row r="9" spans="1:11" ht="15" x14ac:dyDescent="0.35">
      <c r="A9" s="1" t="str">
        <f>'1. Standorte'!A2</f>
        <v>Standort A</v>
      </c>
      <c r="B9" s="116"/>
      <c r="C9" s="117"/>
      <c r="D9" s="1" t="str">
        <f>IFERROR(INDEX(Tabelle549[],MATCH(Verschattung[[#This Row],[Verschattungsgrad]],Tabelle549[Verschattungsgrad],0),3),"-")</f>
        <v>-</v>
      </c>
      <c r="E9" s="1"/>
      <c r="F9" s="1"/>
      <c r="G9" s="1"/>
      <c r="I9" s="147"/>
      <c r="J9" s="147"/>
      <c r="K9" s="147"/>
    </row>
    <row r="10" spans="1:11" ht="15" x14ac:dyDescent="0.35">
      <c r="A10" s="1" t="str">
        <f>'1. Standorte'!A3</f>
        <v>Standort B</v>
      </c>
      <c r="B10" s="116"/>
      <c r="C10" s="117"/>
      <c r="D10" s="1" t="str">
        <f>IFERROR(INDEX(Tabelle549[],MATCH(Verschattung[[#This Row],[Verschattungsgrad]],Tabelle549[Verschattungsgrad],0),3),"-")</f>
        <v>-</v>
      </c>
      <c r="E10" s="1"/>
      <c r="F10" s="1"/>
      <c r="G10" s="1"/>
      <c r="I10" s="147"/>
      <c r="J10" s="147"/>
      <c r="K10" s="147"/>
    </row>
    <row r="11" spans="1:11" ht="15" x14ac:dyDescent="0.35">
      <c r="A11" s="1" t="str">
        <f>'1. Standorte'!A4</f>
        <v>Standort C</v>
      </c>
      <c r="B11" s="116"/>
      <c r="C11" s="117"/>
      <c r="D11" s="3" t="str">
        <f>IFERROR(INDEX(Tabelle549[],MATCH(Verschattung[[#This Row],[Verschattungsgrad]],Tabelle549[Verschattungsgrad],0),3),"-")</f>
        <v>-</v>
      </c>
      <c r="E11" s="1"/>
      <c r="F11" s="1"/>
      <c r="G11" s="1"/>
    </row>
    <row r="12" spans="1:11" ht="15" x14ac:dyDescent="0.35">
      <c r="A12" s="1">
        <f>'1. Standorte'!A5</f>
        <v>0</v>
      </c>
      <c r="B12" s="116"/>
      <c r="C12" s="117"/>
      <c r="D12" s="3" t="str">
        <f>IFERROR(INDEX(Tabelle549[],MATCH(Verschattung[[#This Row],[Verschattungsgrad]],Tabelle549[Verschattungsgrad],0),3),"-")</f>
        <v>-</v>
      </c>
      <c r="E12" s="1"/>
      <c r="F12" s="1"/>
      <c r="G12" s="1"/>
    </row>
    <row r="13" spans="1:11" ht="15" x14ac:dyDescent="0.35">
      <c r="A13" s="1">
        <f>'1. Standorte'!A6</f>
        <v>0</v>
      </c>
      <c r="B13" s="116"/>
      <c r="C13" s="117"/>
      <c r="D13" s="3" t="str">
        <f>IFERROR(INDEX(Tabelle549[],MATCH(Verschattung[[#This Row],[Verschattungsgrad]],Tabelle549[Verschattungsgrad],0),3),"-")</f>
        <v>-</v>
      </c>
      <c r="E13" s="1"/>
      <c r="F13" s="1"/>
      <c r="G13" s="1"/>
    </row>
    <row r="14" spans="1:11" ht="15" x14ac:dyDescent="0.35">
      <c r="A14" s="1">
        <f>'1. Standorte'!A7</f>
        <v>0</v>
      </c>
      <c r="B14" s="116"/>
      <c r="C14" s="117"/>
      <c r="D14" s="3" t="str">
        <f>IFERROR(INDEX(Tabelle549[],MATCH(Verschattung[[#This Row],[Verschattungsgrad]],Tabelle549[Verschattungsgrad],0),3),"-")</f>
        <v>-</v>
      </c>
      <c r="E14" s="1"/>
      <c r="F14" s="1"/>
      <c r="G14" s="1"/>
    </row>
    <row r="15" spans="1:11" ht="15" x14ac:dyDescent="0.35">
      <c r="A15" s="1">
        <f>'1. Standorte'!A8</f>
        <v>0</v>
      </c>
      <c r="B15" s="116"/>
      <c r="C15" s="117"/>
      <c r="D15" s="3" t="str">
        <f>IFERROR(INDEX(Tabelle549[],MATCH(Verschattung[[#This Row],[Verschattungsgrad]],Tabelle549[Verschattungsgrad],0),3),"-")</f>
        <v>-</v>
      </c>
      <c r="E15" s="1"/>
      <c r="F15" s="1"/>
      <c r="G15" s="1"/>
    </row>
    <row r="16" spans="1:11" ht="15" x14ac:dyDescent="0.35">
      <c r="A16" s="1">
        <f>'1. Standorte'!A9</f>
        <v>0</v>
      </c>
      <c r="B16" s="116"/>
      <c r="C16" s="117"/>
      <c r="D16" s="3" t="str">
        <f>IFERROR(INDEX(Tabelle549[],MATCH(Verschattung[[#This Row],[Verschattungsgrad]],Tabelle549[Verschattungsgrad],0),3),"-")</f>
        <v>-</v>
      </c>
      <c r="E16" s="1"/>
      <c r="F16" s="1"/>
      <c r="G16" s="1"/>
    </row>
    <row r="17" spans="1:7" ht="15" x14ac:dyDescent="0.35">
      <c r="A17" s="1" t="s">
        <v>78</v>
      </c>
      <c r="B17" s="4" t="str">
        <f>IFERROR(AVERAGE(B9:B16),"-")</f>
        <v>-</v>
      </c>
      <c r="C17" s="1"/>
      <c r="D17" s="3" t="str">
        <f>IFERROR(INDEX(Tabelle549[],MATCH(Verschattung[[#This Row],[Verschattungsgrad]],Tabelle549[Verschattungsgrad],0),3),"-")</f>
        <v>-</v>
      </c>
      <c r="E17" s="1"/>
      <c r="F17" s="1"/>
      <c r="G17" s="1"/>
    </row>
  </sheetData>
  <sheetProtection algorithmName="SHA-512" hashValue="jbyRSKMUJ4I+2azcR9dO19uZBTD68/WHEqBDQH60ZMEgIo8qg6X1Z4ft1OMfFMJHowWNJ8Sj2PLtTNmGEPQb3Q==" saltValue="6caHghQ2s1e8zgTmE4WWZw==" spinCount="100000" sheet="1" objects="1" scenarios="1"/>
  <mergeCells count="2">
    <mergeCell ref="I8:K10"/>
    <mergeCell ref="I2:K6"/>
  </mergeCells>
  <pageMargins left="0.7" right="0.7" top="0.78740157499999996" bottom="0.78740157499999996"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38A9-3E0F-4DAA-A0A2-2C68FCFBAF09}">
  <sheetPr>
    <tabColor theme="9"/>
  </sheetPr>
  <dimension ref="A1:C13"/>
  <sheetViews>
    <sheetView workbookViewId="0">
      <selection activeCell="D4" sqref="D4"/>
    </sheetView>
  </sheetViews>
  <sheetFormatPr baseColWidth="10" defaultRowHeight="14.5" x14ac:dyDescent="0.35"/>
  <cols>
    <col min="1" max="1" width="32.6328125" customWidth="1"/>
    <col min="2" max="2" width="89.08984375" customWidth="1"/>
  </cols>
  <sheetData>
    <row r="1" spans="1:3" ht="15" x14ac:dyDescent="0.35">
      <c r="A1" s="47" t="s">
        <v>35</v>
      </c>
      <c r="B1" s="1"/>
    </row>
    <row r="2" spans="1:3" ht="15" x14ac:dyDescent="0.35">
      <c r="A2" s="1"/>
      <c r="B2" s="56"/>
    </row>
    <row r="3" spans="1:3" ht="77" customHeight="1" x14ac:dyDescent="0.35">
      <c r="A3" s="50" t="s">
        <v>144</v>
      </c>
      <c r="B3" s="57" t="s">
        <v>150</v>
      </c>
    </row>
    <row r="4" spans="1:3" ht="150" x14ac:dyDescent="0.35">
      <c r="A4" s="65" t="s">
        <v>145</v>
      </c>
      <c r="B4" s="58" t="s">
        <v>151</v>
      </c>
    </row>
    <row r="5" spans="1:3" ht="15.5" thickBot="1" x14ac:dyDescent="0.4">
      <c r="A5" s="65" t="s">
        <v>318</v>
      </c>
      <c r="B5" s="58" t="s">
        <v>319</v>
      </c>
    </row>
    <row r="6" spans="1:3" ht="27.5" thickBot="1" x14ac:dyDescent="0.4">
      <c r="A6" s="154" t="s">
        <v>166</v>
      </c>
      <c r="B6" s="123" t="s">
        <v>167</v>
      </c>
      <c r="C6" s="44" t="s">
        <v>168</v>
      </c>
    </row>
    <row r="7" spans="1:3" ht="28" thickTop="1" thickBot="1" x14ac:dyDescent="0.4">
      <c r="A7" s="154"/>
      <c r="B7" s="46" t="s">
        <v>169</v>
      </c>
      <c r="C7" s="102" t="s">
        <v>170</v>
      </c>
    </row>
    <row r="8" spans="1:3" ht="15.5" customHeight="1" thickBot="1" x14ac:dyDescent="0.4">
      <c r="A8" s="154"/>
      <c r="B8" s="66" t="s">
        <v>178</v>
      </c>
      <c r="C8" s="102" t="s">
        <v>171</v>
      </c>
    </row>
    <row r="9" spans="1:3" ht="15.5" customHeight="1" thickBot="1" x14ac:dyDescent="0.4">
      <c r="A9" s="154"/>
      <c r="B9" s="46" t="s">
        <v>172</v>
      </c>
      <c r="C9" s="102" t="s">
        <v>173</v>
      </c>
    </row>
    <row r="10" spans="1:3" ht="15.5" customHeight="1" thickBot="1" x14ac:dyDescent="0.4">
      <c r="A10" s="154"/>
      <c r="B10" s="46" t="s">
        <v>174</v>
      </c>
      <c r="C10" s="102" t="s">
        <v>175</v>
      </c>
    </row>
    <row r="11" spans="1:3" ht="27" x14ac:dyDescent="0.35">
      <c r="A11" s="155"/>
      <c r="B11" s="67" t="s">
        <v>176</v>
      </c>
      <c r="C11" s="103" t="s">
        <v>177</v>
      </c>
    </row>
    <row r="12" spans="1:3" ht="15" x14ac:dyDescent="0.35">
      <c r="A12" s="54" t="s">
        <v>147</v>
      </c>
      <c r="B12" s="68" t="s">
        <v>179</v>
      </c>
      <c r="C12" s="64"/>
    </row>
    <row r="13" spans="1:3" ht="15" x14ac:dyDescent="0.35">
      <c r="A13" s="1"/>
      <c r="B13" s="1"/>
      <c r="C13" s="1"/>
    </row>
  </sheetData>
  <sheetProtection algorithmName="SHA-512" hashValue="K/LJSytoReEDHS+TdPAwwKD17/PKWche/i9R2dm4eHT/bnhvJ73TYMlkMy3evSL0fIW0JTsNYbRc1gZwD/V5Zw==" saltValue="kftBgN03wWziiyX3WjjD9Q==" spinCount="100000" sheet="1" objects="1" scenarios="1"/>
  <mergeCells count="1">
    <mergeCell ref="A6:A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Hier gehts los!</vt:lpstr>
      <vt:lpstr>1. Standorte</vt:lpstr>
      <vt:lpstr>2. Indikatorenübersicht</vt:lpstr>
      <vt:lpstr>3. Überwärmungspotenzial</vt:lpstr>
      <vt:lpstr>4. Versiegelungsgrad</vt:lpstr>
      <vt:lpstr>4.1 Versiegelungsgrad ermitteln</vt:lpstr>
      <vt:lpstr>4.2 Dezentrale RWB</vt:lpstr>
      <vt:lpstr>5.Verschattung durch Bäume</vt:lpstr>
      <vt:lpstr>5.1 Verschattungsgrad ermitteln</vt:lpstr>
      <vt:lpstr>6. Baumvitalität</vt:lpstr>
      <vt:lpstr>6.1 Baumvitatlität ermitteln</vt:lpstr>
      <vt:lpstr>7. Baumdichte Grünflächen</vt:lpstr>
      <vt:lpstr>7.1 Baumdichte ermitteln</vt:lpstr>
      <vt:lpstr>8. Regenwasserspeichervolumen</vt:lpstr>
      <vt:lpstr>8.1 RWSV ermitteln</vt:lpstr>
      <vt:lpstr>9. Bewässerungssystem</vt:lpstr>
      <vt:lpstr>9.1 BWS ermitteln</vt:lpstr>
      <vt:lpstr>10. Campusentwicklung</vt:lpstr>
      <vt:lpstr>11. Eigentum</vt:lpstr>
      <vt:lpstr>12. Denkmalschutz</vt:lpstr>
      <vt:lpstr>13. Nutzung</vt:lpstr>
      <vt:lpstr>13.1 Nutzung ermitteln</vt:lpstr>
      <vt:lpstr>14. zukünftige Nutzung</vt:lpstr>
      <vt:lpstr>15. Ergebnissübersicht</vt:lpstr>
      <vt:lpstr>15.1 Standorte Handlungsbedarf</vt:lpstr>
      <vt:lpstr>15.2 Standorte Anpassungspot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Breuer,Anna</dc:creator>
  <cp:lastModifiedBy>Breuer, Anna</cp:lastModifiedBy>
  <dcterms:created xsi:type="dcterms:W3CDTF">2024-04-29T08:44:36Z</dcterms:created>
  <dcterms:modified xsi:type="dcterms:W3CDTF">2026-07-03T07:05:22Z</dcterms:modified>
</cp:coreProperties>
</file>